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PRESTAÇÃO DE CONTAS\PRESTAÇÃO DE CONTAS GERAIS - 2020\BOM JARDIM\Fábio -NAAP 2020\Mapa Anual de Obras\"/>
    </mc:Choice>
  </mc:AlternateContent>
  <bookViews>
    <workbookView xWindow="0" yWindow="0" windowWidth="28800" windowHeight="12435"/>
  </bookViews>
  <sheets>
    <sheet name="Mapa Obras - Anual" sheetId="19" r:id="rId1"/>
    <sheet name="LEGENDA" sheetId="3" r:id="rId2"/>
    <sheet name="Obras em execução" sheetId="20" state="hidden" r:id="rId3"/>
  </sheets>
  <definedNames>
    <definedName name="_xlnm.Print_Area" localSheetId="0">'Mapa Obras - Anual'!$A$1:$U$48</definedName>
    <definedName name="_xlnm.Print_Area" localSheetId="2">'Obras em execução'!$A$1:$V$47</definedName>
    <definedName name="_xlnm.Print_Titles" localSheetId="0">'Mapa Obras - Anual'!$1:$10</definedName>
    <definedName name="_xlnm.Print_Titles" localSheetId="2">'Obras em execução'!$1:$10</definedName>
  </definedNames>
  <calcPr calcId="152511"/>
</workbook>
</file>

<file path=xl/calcChain.xml><?xml version="1.0" encoding="utf-8"?>
<calcChain xmlns="http://schemas.openxmlformats.org/spreadsheetml/2006/main">
  <c r="Q13" i="19" l="1"/>
  <c r="S16" i="19" l="1"/>
  <c r="R16" i="19"/>
  <c r="S12" i="19"/>
  <c r="Q12" i="19"/>
  <c r="S34" i="19"/>
  <c r="R32" i="19" l="1"/>
  <c r="W39" i="19"/>
  <c r="W41" i="19" s="1"/>
  <c r="R34" i="19" l="1"/>
  <c r="R28" i="19"/>
  <c r="S28" i="19" s="1"/>
  <c r="O34" i="19" l="1"/>
  <c r="S31" i="19" l="1"/>
  <c r="R27" i="19" l="1"/>
  <c r="S25" i="19" l="1"/>
  <c r="R25" i="19"/>
  <c r="Q24" i="19"/>
  <c r="Q36" i="19" s="1"/>
  <c r="R22" i="19"/>
  <c r="S22" i="19"/>
  <c r="S14" i="19"/>
  <c r="R24" i="19" l="1"/>
  <c r="S24" i="19" s="1"/>
  <c r="T24" i="19" s="1"/>
  <c r="R15" i="19"/>
  <c r="T15" i="19" s="1"/>
  <c r="T13" i="19"/>
  <c r="S13" i="19"/>
  <c r="R13" i="19"/>
  <c r="S15" i="19" l="1"/>
  <c r="R23" i="19"/>
  <c r="R20" i="19"/>
  <c r="S20" i="19" s="1"/>
  <c r="S21" i="19" l="1"/>
  <c r="R18" i="19"/>
  <c r="T21" i="19" l="1"/>
  <c r="S32" i="19"/>
  <c r="T32" i="19" s="1"/>
  <c r="S30" i="19" l="1"/>
  <c r="R30" i="19" l="1"/>
  <c r="R36" i="19" s="1"/>
  <c r="S27" i="19" l="1"/>
  <c r="U19" i="20" l="1"/>
  <c r="U26" i="20" l="1"/>
  <c r="U25" i="20"/>
  <c r="S25" i="20"/>
  <c r="T25" i="20" s="1"/>
  <c r="U13" i="20" l="1"/>
  <c r="U12" i="20" l="1"/>
  <c r="Q32" i="20"/>
  <c r="U22" i="20"/>
  <c r="U20" i="20"/>
  <c r="U18" i="20"/>
  <c r="U17" i="20"/>
  <c r="U11" i="20"/>
  <c r="S24" i="20" l="1"/>
  <c r="R24" i="20" s="1"/>
  <c r="U24" i="20" s="1"/>
  <c r="T24" i="20" l="1"/>
  <c r="T30" i="20"/>
  <c r="U30" i="20" s="1"/>
  <c r="U29" i="20"/>
  <c r="S29" i="20"/>
  <c r="T29" i="20" s="1"/>
  <c r="U27" i="20"/>
  <c r="S26" i="20"/>
  <c r="T26" i="20" s="1"/>
  <c r="S23" i="20"/>
  <c r="R23" i="20" s="1"/>
  <c r="U23" i="20" s="1"/>
  <c r="T22" i="20"/>
  <c r="S21" i="20"/>
  <c r="R21" i="20" s="1"/>
  <c r="U21" i="20" s="1"/>
  <c r="S19" i="20"/>
  <c r="T19" i="20" s="1"/>
  <c r="S18" i="20"/>
  <c r="T18" i="20" s="1"/>
  <c r="T16" i="20"/>
  <c r="R16" i="20"/>
  <c r="U16" i="20" s="1"/>
  <c r="T15" i="20"/>
  <c r="R15" i="20"/>
  <c r="U15" i="20" s="1"/>
  <c r="T14" i="20"/>
  <c r="S14" i="20"/>
  <c r="R14" i="20" s="1"/>
  <c r="T13" i="20"/>
  <c r="T12" i="20"/>
  <c r="T21" i="20" l="1"/>
  <c r="U14" i="20"/>
  <c r="U32" i="20" s="1"/>
  <c r="R32" i="20"/>
  <c r="T23" i="20"/>
  <c r="S32" i="20"/>
  <c r="T32" i="20" l="1"/>
  <c r="S23" i="19"/>
  <c r="S36" i="19" s="1"/>
  <c r="T31" i="19" l="1"/>
  <c r="T36" i="19" s="1"/>
</calcChain>
</file>

<file path=xl/sharedStrings.xml><?xml version="1.0" encoding="utf-8"?>
<sst xmlns="http://schemas.openxmlformats.org/spreadsheetml/2006/main" count="703" uniqueCount="253">
  <si>
    <t>RAZÃO SOCIAL</t>
  </si>
  <si>
    <t>CONVÊNIO</t>
  </si>
  <si>
    <t>Nº</t>
  </si>
  <si>
    <t>MODALIDADE / Nº LICITAÇÃO</t>
  </si>
  <si>
    <t>CONCEDENTE</t>
  </si>
  <si>
    <t>CONTRATO</t>
  </si>
  <si>
    <t>DATA INÍCIO</t>
  </si>
  <si>
    <t>VALOR CONTRATADO (R$)</t>
  </si>
  <si>
    <t>NATUREZA DA DESPESA</t>
  </si>
  <si>
    <t>VALOR MEDIDO ACUMULADO</t>
  </si>
  <si>
    <t>VALOR  PAGO ACUMULADO NA OBRA OU SERVIÇO (R$)</t>
  </si>
  <si>
    <t>SITUAÇÃO</t>
  </si>
  <si>
    <t>(12)</t>
  </si>
  <si>
    <t>(1)</t>
  </si>
  <si>
    <t>(3)</t>
  </si>
  <si>
    <t>(2)</t>
  </si>
  <si>
    <t>(4)</t>
  </si>
  <si>
    <t>OBRA OU SERVIÇO</t>
  </si>
  <si>
    <t>DESPESAS NO EXERCÍCIO</t>
  </si>
  <si>
    <t>(5)</t>
  </si>
  <si>
    <t>(6)</t>
  </si>
  <si>
    <t>(7)</t>
  </si>
  <si>
    <t>(8)</t>
  </si>
  <si>
    <t>(9)</t>
  </si>
  <si>
    <t>(10)</t>
  </si>
  <si>
    <t>(11)</t>
  </si>
  <si>
    <t>(13)</t>
  </si>
  <si>
    <t>(14)</t>
  </si>
  <si>
    <t>(15)</t>
  </si>
  <si>
    <t>(16)</t>
  </si>
  <si>
    <t>(17)</t>
  </si>
  <si>
    <t>(18)</t>
  </si>
  <si>
    <t>VALOR PAGO ACUMULADO NO EXERCÍCIO (R$)</t>
  </si>
  <si>
    <t>(19)</t>
  </si>
  <si>
    <t>(20)</t>
  </si>
  <si>
    <t>TOTAL</t>
  </si>
  <si>
    <t>(*)</t>
  </si>
  <si>
    <t>Preenchimento obrigatório por toda Unidade que execute Obras ou Serviços de Engenharia;</t>
  </si>
  <si>
    <t>Unidade Gestora (Prefeituras, Secretarias Municipais, Empresas Públicas, Autarquias etc.);</t>
  </si>
  <si>
    <t>Exercício Financeiro;</t>
  </si>
  <si>
    <t>Órgão ou entidade com competência para autorizar despesas ou empenhar;</t>
  </si>
  <si>
    <t>Período a que se referem as informações;</t>
  </si>
  <si>
    <t>Número da licitação em série anual. Inserir antes do número a referência da modalidade da licitação (Concorrência-CC; Tomada de Preços-TP; Convite-CV; na hipótese de ocorrência de Dispensa de icitação-DP ou Inexigibilidade-IN) e após o número (três dígitos), a referência ao ano (quatro dígitos) da licitação/dispensa/inexigibilidade. Exemplos: CC010/2005 (Concorrência de número 10 ocorrida em 2005), DP011/2004 (Dispensa de licitação de número 11 ocorrida em 2004);</t>
  </si>
  <si>
    <t>CNPJ da empresa contratada para execução dos serviços;</t>
  </si>
  <si>
    <t>Razão Social da empresa contratada para execução dos serviços;</t>
  </si>
  <si>
    <t>Nº do Covênio (se houver);</t>
  </si>
  <si>
    <t>Nome do órgão Concedente. Exemplos: Ministério da Educação, Secretaria de Infra-estrutura do Governo do Estado;</t>
  </si>
  <si>
    <t>Valor do repasse;</t>
  </si>
  <si>
    <t>Número do contrato e a referência ao ano da contratação.  Exemplo: 15/2004 (contrato de número 15 do ano de 2004);</t>
  </si>
  <si>
    <t>Codificação das despesas conforme portaria 163/2001 da STN e da SOF. Exemplos: 4.4.90.51 (Obras); 3.3.90.39 (Limpeza Urbana);</t>
  </si>
  <si>
    <t>Situação que se encontra a obra ou serviço: em andamento, concluída, paralisada (assim denominada a obra não concluída e paralisada quando: há previsão de reinício e não houve distrato contratual) ou inacabada (assim denominada a obra não concluída e paralisada quando (e/ou): não há previsão de reinício; já houve distrato; contrato já encerrado).  Obras paralisadas ou inacabadas deverão constar da relação mesmo que não tenham despesas no exercício;</t>
  </si>
  <si>
    <t>(21)</t>
  </si>
  <si>
    <t>(22)</t>
  </si>
  <si>
    <t>(23)</t>
  </si>
  <si>
    <t>LEGENDA:</t>
  </si>
  <si>
    <r>
      <t>Data da Ordem de Serviço ou</t>
    </r>
    <r>
      <rPr>
        <sz val="10"/>
        <color indexed="8"/>
        <rFont val="Arial"/>
        <family val="2"/>
      </rPr>
      <t xml:space="preserve"> do efetivo início da obra;</t>
    </r>
  </si>
  <si>
    <t>Somatório dos valores pagos no exercício, relativos à obra/serviços (despesas orçamentárias e extra-orçamentárias/restos a pagar);</t>
  </si>
  <si>
    <t>Somatório dos valores pagos no transcorrer da obra/serviço desde o seu início (despesas orçamentárias e extra-orçamentárias/restos a pagar);</t>
  </si>
  <si>
    <t>CONTRAPARTIDA (R$)</t>
  </si>
  <si>
    <t>REPASSE
(R$)</t>
  </si>
  <si>
    <t>ADITIVO</t>
  </si>
  <si>
    <t>PRAZO</t>
  </si>
  <si>
    <t>DATA CONCLUSÃO / PARALISAÇÃO</t>
  </si>
  <si>
    <t>PRAZO ADITADO</t>
  </si>
  <si>
    <t>VALOR ADITADO ACUMULADO (R$)</t>
  </si>
  <si>
    <t>VALOR PAGO ACUMULADO NO PERÍODO (R$)</t>
  </si>
  <si>
    <t>Valor da contrapartida</t>
  </si>
  <si>
    <t>No caso de obras/serviços concluídos/paralisados deverá ser informada a data de conclusão/paralisação;</t>
  </si>
  <si>
    <t>Prazo total aditado (considerando todos os aditivos de prazo para a obra/serviço);</t>
  </si>
  <si>
    <t>Valor aditado acumulado (somatório de todos os aditivos para a obra/serviço);</t>
  </si>
  <si>
    <t>Somatório dos valores pagos no período, relativos à obra/serviços (despesas orçamentárias e extra-orçamentárias/restos a pagar);</t>
  </si>
  <si>
    <t>Somatório dos boletins de medição, relativos aos serviços executados no exercício (despesas orçamentárias e extra-orçamentárias/restos a pagar);</t>
  </si>
  <si>
    <t>IDENTIFICAÇÃO DA OBRA, SERVIÇO OU AQUISIÇÃO</t>
  </si>
  <si>
    <t>Identificação, de forma clara e concisa, da obra, serviço (material, mão-de-obra, equipamentos) ou aquisição de materiais. Deverão estar relacionadas todas as obras e serviços de engenharia realizados no exercício, de forma direta ou indireta, incluídos os serviços relativos a limpeza urbana, assessorias técnicas, iluminação pública;</t>
  </si>
  <si>
    <t>CNPJ/CPF</t>
  </si>
  <si>
    <t>CONTRATADO</t>
  </si>
  <si>
    <t>Deverá ser colocado o nome legível, o CPF e o cargo/função do Responsável pelo preenchimento da ficha;</t>
  </si>
  <si>
    <t>Deverá ser colocado o nome legível, o CPF e o cargo/função do Ordenador de Despesa (Prefeitos, Secretários, etc.).</t>
  </si>
  <si>
    <t>Deverá ser colocado o nome legível, o CPF e o cargo/função do Responsável pela unidade definida no campo (1);</t>
  </si>
  <si>
    <t>Prazo previsto no termo de contrato, ou documento equivalente, para execução das obras e serviços;</t>
  </si>
  <si>
    <t>Valor contratado para execução da obra/serviço;</t>
  </si>
  <si>
    <r>
      <t>(24</t>
    </r>
    <r>
      <rPr>
        <b/>
        <u/>
        <sz val="10"/>
        <color indexed="8"/>
        <rFont val="Arial"/>
        <family val="2"/>
      </rPr>
      <t>)</t>
    </r>
  </si>
  <si>
    <t>(25)</t>
  </si>
  <si>
    <t>(26)</t>
  </si>
  <si>
    <t>(27)</t>
  </si>
  <si>
    <t>(28)</t>
  </si>
  <si>
    <t xml:space="preserve">PERÍODO REFERENCIAL: </t>
  </si>
  <si>
    <t xml:space="preserve">EXERCÍCIO: </t>
  </si>
  <si>
    <t>MAPA DEMONSTRATIVO DE OBRAS E SERVIÇOS DE ENGENHARIA REALIZADAS NO EXERCÍCIO</t>
  </si>
  <si>
    <t>44.90.51</t>
  </si>
  <si>
    <t>UNIDADE: PREFEITURA MUNICIPAL DO BOM JARDIM</t>
  </si>
  <si>
    <t>UNIDADE ORÇAMENTÁRIA: PREFEITURA MUNICIPAL DO BOM JARDIM</t>
  </si>
  <si>
    <t>Em andamento</t>
  </si>
  <si>
    <t>Concluído</t>
  </si>
  <si>
    <t>-</t>
  </si>
  <si>
    <t>17.156.048/0001-96</t>
  </si>
  <si>
    <t>120 DIAS</t>
  </si>
  <si>
    <t>JUSTO &amp; BRANCO ENGENHARIA CONSULTIVA LTDA. EPP.</t>
  </si>
  <si>
    <t>Contratação de Serviços Especializados de Consultoria e Assessoria na área de Engenharia Civil, incluindo o acompanhamento de Convênios, Obras e Projetos, bem como as Vistorias e Fiscalizações dos mesmos</t>
  </si>
  <si>
    <t>03.844.196/0001-99</t>
  </si>
  <si>
    <t>33.90.35</t>
  </si>
  <si>
    <t>Secretário de Infraestrutura</t>
  </si>
  <si>
    <t>_____________________________________________________</t>
  </si>
  <si>
    <t>OK</t>
  </si>
  <si>
    <t>Edgar Barbosa de Miranda Lira</t>
  </si>
  <si>
    <t>CPF Nº 063.566.014-85</t>
  </si>
  <si>
    <t>DISPENSA</t>
  </si>
  <si>
    <t>300 DIAS</t>
  </si>
  <si>
    <t>17.331.335/0001-95</t>
  </si>
  <si>
    <t>33.90.39</t>
  </si>
  <si>
    <t>Elaboração de um Projeto para Construção de uma Unidade Básica de Saúde Porte I, Neste Município.</t>
  </si>
  <si>
    <t>C &amp; M CONSTRUTORA E PRESTADORA DE SERVIÇOS LTDA-ME</t>
  </si>
  <si>
    <t>14/2017</t>
  </si>
  <si>
    <t>PROC 051/2017
C. 001/2017</t>
  </si>
  <si>
    <t>Contratação de Empresa de Engenharia para execução dos serviços de construção de uma (01) unidade de ensino infantil - Creche Tipo 2 convencional (Padrão FNDE), no Distrito de Umari, no Município do Bom Jardim-PE.</t>
  </si>
  <si>
    <t>12.272.426/0001-83</t>
  </si>
  <si>
    <t>HARPIA CONSTRUÇÃO, COM. E SERVIÇOS EIRELI-EPP</t>
  </si>
  <si>
    <t>077/2017</t>
  </si>
  <si>
    <t>240 DIAS</t>
  </si>
  <si>
    <t>PROC 060/2017
T.P. 005/2017</t>
  </si>
  <si>
    <t>81/2017</t>
  </si>
  <si>
    <t>12 MESES</t>
  </si>
  <si>
    <t xml:space="preserve"> TANDEN EMPREENDIMENTOS EIRELI EPP.</t>
  </si>
  <si>
    <t>PROC 052/2017
C. 002/2017</t>
  </si>
  <si>
    <t>82/2017</t>
  </si>
  <si>
    <t>Robson Valença de Menezes e Silva</t>
  </si>
  <si>
    <t>Contratação de uma Empresa de Engenharia para Reforma e ampliação da Escola Municipal Dr. Moacy Breno Souto Maior - 3ª Etapa, no Distrito de Umari</t>
  </si>
  <si>
    <t>FINALIZADO EM 13/04/18</t>
  </si>
  <si>
    <t>PROC 039/2018
C. 001/2018</t>
  </si>
  <si>
    <t>14.780.722/0001-10</t>
  </si>
  <si>
    <t>B.L CONSTRUTORA E SERVIÇOS LTDA - ME</t>
  </si>
  <si>
    <t>095/2018</t>
  </si>
  <si>
    <t>365 DIAS</t>
  </si>
  <si>
    <t>Construção da Escola Mariana Rufino, Com Recursos do FNDE, Ministério da Educação. Lote II</t>
  </si>
  <si>
    <t>Construção da Escola 19 de Julho, Com Recursos do FNDE, Ministério da Educação. Lote I</t>
  </si>
  <si>
    <t>Aux. de Engenharia</t>
  </si>
  <si>
    <t>CPF : Nº 039.994.644-61</t>
  </si>
  <si>
    <t>41.109.612/0001-02</t>
  </si>
  <si>
    <t>Z PAULA CONSTRUÇÃO LTDA-ME</t>
  </si>
  <si>
    <t>90 DIAS</t>
  </si>
  <si>
    <t>11.211.110/0001-19</t>
  </si>
  <si>
    <t>M.S. LOCAÇÕES E CONSTRUÇÕES LTDA</t>
  </si>
  <si>
    <t>PROC 021/2019
T.P. 002/2019</t>
  </si>
  <si>
    <t>Adequação de estradas vicinais nos Sítios Bela Vista, Pindobinha, Paquevira e Feijão.</t>
  </si>
  <si>
    <t>5 meses</t>
  </si>
  <si>
    <t>PROC 039/2019
TP. 007/2019</t>
  </si>
  <si>
    <t>Pavimentação em Paralelepipedos Diversas Ruas no Povoado do Novo Freitas no Município do Bom Jardim-PE</t>
  </si>
  <si>
    <t>4 meses</t>
  </si>
  <si>
    <t>052/2019</t>
  </si>
  <si>
    <t>089/2019</t>
  </si>
  <si>
    <t>Recuperação de estrada vicinal, construção e reforma de passagens molhadas.</t>
  </si>
  <si>
    <t>PROC 042/2018
T.P. 002/2018</t>
  </si>
  <si>
    <t>10 meses</t>
  </si>
  <si>
    <t>Construção do Binário Itagiba, na margem do rio Tracunhaem.</t>
  </si>
  <si>
    <t>Reforma da praça de Eventos João Salvino Barbosa e Praça São Sebastião.</t>
  </si>
  <si>
    <t>PROC 038/2019
C. 006/2019</t>
  </si>
  <si>
    <t>084/2019</t>
  </si>
  <si>
    <t>6 meses</t>
  </si>
  <si>
    <t>093/2018</t>
  </si>
  <si>
    <t>086/2019</t>
  </si>
  <si>
    <t>6 Meses</t>
  </si>
  <si>
    <t>PROC 036/2019
TP. 004/2019</t>
  </si>
  <si>
    <t>Pavimentação, Drenagem e Sinalização do prolongamento da rua principal do Sítio Altos.</t>
  </si>
  <si>
    <t>TRENA CONSTRUÇÕES LTDA</t>
  </si>
  <si>
    <t>PROC 018/2015
TP. 003/2015</t>
  </si>
  <si>
    <t>02.072.733/0001-67</t>
  </si>
  <si>
    <t>054/2015</t>
  </si>
  <si>
    <t>01/06/205</t>
  </si>
  <si>
    <t>2020</t>
  </si>
  <si>
    <t>PROC 056/2019
TP. 012/2019</t>
  </si>
  <si>
    <t>Construção do Mercado Público de Bizarra</t>
  </si>
  <si>
    <t>09.084.085/0001-08</t>
  </si>
  <si>
    <t>LETTAL CONSTRUÇÃO LTDA EPP</t>
  </si>
  <si>
    <t>008/2020</t>
  </si>
  <si>
    <t xml:space="preserve">Elaboração de Projetos Arquitetonicos </t>
  </si>
  <si>
    <t>33.863.344/0001-83</t>
  </si>
  <si>
    <t>KERMA ENGENHARIA EIRELE</t>
  </si>
  <si>
    <t>002/2020</t>
  </si>
  <si>
    <t>45 Dias</t>
  </si>
  <si>
    <t>003/2020</t>
  </si>
  <si>
    <t>CONTRATO DIRETO</t>
  </si>
  <si>
    <t>PROC 019/2020
TP. 001/2019</t>
  </si>
  <si>
    <t>056/2020</t>
  </si>
  <si>
    <t>180 dias</t>
  </si>
  <si>
    <t>Reforma e ampliação da creche municipal Vovó Chiquinha.</t>
  </si>
  <si>
    <t>Recapeamento Asfaltico (C.B.U.Q) das Principais Ruas do Centro do Município de Bom Jardim</t>
  </si>
  <si>
    <t>JEPAC CONSTRUÇÕES LTDA</t>
  </si>
  <si>
    <t>PROC 015/2015
TP. 002/2015</t>
  </si>
  <si>
    <t>03.608.944/0001-34</t>
  </si>
  <si>
    <t>053/2015</t>
  </si>
  <si>
    <t>3 MESES</t>
  </si>
  <si>
    <t>1980 DIAS</t>
  </si>
  <si>
    <t>PROC. 019/2020    TP 001/2020</t>
  </si>
  <si>
    <t xml:space="preserve">Construção de 1 (uma) creche no Distrito de Encruzilhada no Municipio do Bom Jardim. </t>
  </si>
  <si>
    <t>04.737.308/0001-75</t>
  </si>
  <si>
    <t>MACRO CONSTRUTORA EIRELI - EPP</t>
  </si>
  <si>
    <t>PROC 058/2019
TP. 011/2019</t>
  </si>
  <si>
    <t>Requalificação da Praça de Pindobinha.</t>
  </si>
  <si>
    <t>004/2020</t>
  </si>
  <si>
    <t>750 DIAS</t>
  </si>
  <si>
    <t>Bom Jardim-PE, 13 de julho de 2020.</t>
  </si>
  <si>
    <t>CONSTRUÇÃO DE UMA UNIDADE BÁSICA DE SAÚDE - UBS PORTE 1</t>
  </si>
  <si>
    <t>043/2017</t>
  </si>
  <si>
    <t>12 Meses</t>
  </si>
  <si>
    <t>SALDO  (R$)</t>
  </si>
  <si>
    <t>OBRAS EM EXECUÇÃO</t>
  </si>
  <si>
    <t>VALOR REPROGRAMADO</t>
  </si>
  <si>
    <t>CONSTRUÇÃO DE MELHORIAS SANITÁRIAS DOMICILIARES - MSD</t>
  </si>
  <si>
    <t>PLANTARE CONSTRUÇÕES E EMPREENDIMENTOS LTDA</t>
  </si>
  <si>
    <t>133/2018</t>
  </si>
  <si>
    <t>Requalificação da Praça de Lagoa Comprida.</t>
  </si>
  <si>
    <t>005/2020</t>
  </si>
  <si>
    <t>PROC 021/2020
TP. 003/2020</t>
  </si>
  <si>
    <t>Complexo Educacional, Esportivo e Cultural Jefferson Murilo Pereira Sobrinho.</t>
  </si>
  <si>
    <t>059/2020</t>
  </si>
  <si>
    <t xml:space="preserve">Edilson dos Santos Pereira da Silva </t>
  </si>
  <si>
    <t>CPF : Nº 039.123.514-14</t>
  </si>
  <si>
    <t>PROC 020/2020
TP. 002/2020</t>
  </si>
  <si>
    <t>065/2020</t>
  </si>
  <si>
    <t>PROC 059/2019
TP. 012/2019</t>
  </si>
  <si>
    <t>PROC 033/2014
T.P. 005/2014</t>
  </si>
  <si>
    <t>Construção da Praça Beira Rio e Construção da Praça Cais da Estação</t>
  </si>
  <si>
    <t>TRENA CONSTRUÇÕES LTDA.</t>
  </si>
  <si>
    <t>056/2014</t>
  </si>
  <si>
    <t>180 DIAS</t>
  </si>
  <si>
    <t>PROC 030/2020
C. 004/2020</t>
  </si>
  <si>
    <t>Pavimentação em paralelepípedos e drenagem de diversas ruas do Sítio Bonfim</t>
  </si>
  <si>
    <t>31.506.321/0001-96</t>
  </si>
  <si>
    <t>IHNOVE SERVIÇOS CONSTRUÇÃO E TRANSPORTE ESCOLAR EIRELI -EPP.</t>
  </si>
  <si>
    <t>088/2020</t>
  </si>
  <si>
    <t>PROC. 023/2020    C. 001/2020</t>
  </si>
  <si>
    <t>Construção de uma unidade básica de saúde  no distrito de Tamboatá.</t>
  </si>
  <si>
    <t>103/2020</t>
  </si>
  <si>
    <t>3 meses</t>
  </si>
  <si>
    <t>Bom Jardim-PE, 31 de dezembro de 2020.</t>
  </si>
  <si>
    <t>01/01/2020 à 31/12/2020</t>
  </si>
  <si>
    <t>PROC 043/2018
T.P. 003/2018</t>
  </si>
  <si>
    <t>Contratação de uma Empresa de Engenharia para Reforma e Ampliação do Cemitério Municipal do Centro, Bom Jardim-PE.</t>
  </si>
  <si>
    <t>02.951.249/0001-08</t>
  </si>
  <si>
    <t>RIO BRANCO CONSTRUTORA LTDA</t>
  </si>
  <si>
    <t>94/2018</t>
  </si>
  <si>
    <t>150 DIAS</t>
  </si>
  <si>
    <t>24/02/2020</t>
  </si>
  <si>
    <t>450</t>
  </si>
  <si>
    <t>PROC 013/2018
T.P. 001/2017</t>
  </si>
  <si>
    <t>Construção de uma UBS Porte 1</t>
  </si>
  <si>
    <t>047/2017</t>
  </si>
  <si>
    <t>25/03/2020</t>
  </si>
  <si>
    <t>PROC 060/2018
TP 007/2018</t>
  </si>
  <si>
    <t>Construção de Melhorias Sanitárias na Zona Rural</t>
  </si>
  <si>
    <t>35.684.968/0001-69</t>
  </si>
  <si>
    <t>20/12/2020</t>
  </si>
  <si>
    <t>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</si>
</sst>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&quot;R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49" fontId="0" fillId="0" borderId="0" xfId="0" applyNumberFormat="1"/>
    <xf numFmtId="0" fontId="7" fillId="0" borderId="0" xfId="0" applyFont="1"/>
    <xf numFmtId="49" fontId="7" fillId="0" borderId="12" xfId="0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vertical="top" wrapText="1"/>
    </xf>
    <xf numFmtId="49" fontId="7" fillId="0" borderId="13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justify" vertical="top" wrapText="1"/>
    </xf>
    <xf numFmtId="49" fontId="7" fillId="0" borderId="14" xfId="0" applyNumberFormat="1" applyFont="1" applyBorder="1" applyAlignment="1">
      <alignment horizontal="right" vertical="top" wrapText="1"/>
    </xf>
    <xf numFmtId="0" fontId="8" fillId="0" borderId="1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 wrapText="1"/>
    </xf>
    <xf numFmtId="4" fontId="11" fillId="0" borderId="12" xfId="0" applyNumberFormat="1" applyFont="1" applyBorder="1" applyAlignment="1">
      <alignment horizontal="center" vertical="top" wrapText="1"/>
    </xf>
    <xf numFmtId="4" fontId="11" fillId="0" borderId="9" xfId="0" applyNumberFormat="1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top" wrapText="1"/>
    </xf>
    <xf numFmtId="4" fontId="11" fillId="0" borderId="4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2" fontId="2" fillId="0" borderId="9" xfId="0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0" fontId="1" fillId="0" borderId="0" xfId="0" applyFont="1"/>
    <xf numFmtId="0" fontId="5" fillId="0" borderId="0" xfId="0" applyFont="1"/>
    <xf numFmtId="0" fontId="2" fillId="0" borderId="0" xfId="0" applyFon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49" fontId="15" fillId="0" borderId="0" xfId="0" applyNumberFormat="1" applyFont="1" applyAlignment="1">
      <alignment horizontal="left" vertical="top"/>
    </xf>
    <xf numFmtId="49" fontId="2" fillId="0" borderId="38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" fontId="2" fillId="0" borderId="13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4" fontId="2" fillId="0" borderId="8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vertical="top" wrapText="1"/>
    </xf>
    <xf numFmtId="0" fontId="16" fillId="0" borderId="0" xfId="0" applyFont="1"/>
    <xf numFmtId="0" fontId="12" fillId="0" borderId="37" xfId="0" applyFont="1" applyFill="1" applyBorder="1" applyAlignment="1">
      <alignment horizontal="justify" vertical="top" wrapText="1"/>
    </xf>
    <xf numFmtId="49" fontId="2" fillId="4" borderId="16" xfId="0" applyNumberFormat="1" applyFont="1" applyFill="1" applyBorder="1" applyAlignment="1">
      <alignment horizontal="center" vertical="top" wrapText="1"/>
    </xf>
    <xf numFmtId="49" fontId="2" fillId="4" borderId="0" xfId="0" applyNumberFormat="1" applyFont="1" applyFill="1" applyAlignment="1">
      <alignment vertical="top" wrapText="1"/>
    </xf>
    <xf numFmtId="49" fontId="5" fillId="4" borderId="16" xfId="0" applyNumberFormat="1" applyFont="1" applyFill="1" applyBorder="1" applyAlignment="1">
      <alignment horizontal="center" vertical="top" wrapText="1"/>
    </xf>
    <xf numFmtId="4" fontId="5" fillId="4" borderId="26" xfId="0" applyNumberFormat="1" applyFont="1" applyFill="1" applyBorder="1" applyAlignment="1">
      <alignment horizontal="center" vertical="top" wrapText="1"/>
    </xf>
    <xf numFmtId="49" fontId="5" fillId="4" borderId="0" xfId="0" applyNumberFormat="1" applyFont="1" applyFill="1" applyAlignment="1">
      <alignment vertical="center" wrapText="1"/>
    </xf>
    <xf numFmtId="49" fontId="5" fillId="3" borderId="0" xfId="0" applyNumberFormat="1" applyFont="1" applyFill="1" applyAlignment="1">
      <alignment vertical="center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0" xfId="0" applyNumberFormat="1" applyFont="1" applyFill="1" applyAlignment="1">
      <alignment vertical="top" wrapText="1"/>
    </xf>
    <xf numFmtId="49" fontId="5" fillId="4" borderId="17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49" fontId="3" fillId="0" borderId="0" xfId="0" applyNumberFormat="1" applyFont="1" applyAlignment="1">
      <alignment horizontal="left" vertical="top" wrapText="1"/>
    </xf>
    <xf numFmtId="49" fontId="2" fillId="5" borderId="7" xfId="0" applyNumberFormat="1" applyFont="1" applyFill="1" applyBorder="1" applyAlignment="1">
      <alignment horizontal="center" vertical="top" wrapText="1"/>
    </xf>
    <xf numFmtId="0" fontId="12" fillId="5" borderId="37" xfId="0" applyFont="1" applyFill="1" applyBorder="1" applyAlignment="1">
      <alignment horizontal="justify" vertical="top" wrapText="1"/>
    </xf>
    <xf numFmtId="49" fontId="2" fillId="5" borderId="3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9" fontId="2" fillId="5" borderId="2" xfId="0" applyNumberFormat="1" applyFont="1" applyFill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49" fontId="2" fillId="5" borderId="4" xfId="0" applyNumberFormat="1" applyFont="1" applyFill="1" applyBorder="1" applyAlignment="1">
      <alignment horizontal="center" vertical="top" wrapText="1"/>
    </xf>
    <xf numFmtId="49" fontId="2" fillId="5" borderId="8" xfId="0" applyNumberFormat="1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horizontal="center" vertical="top" wrapText="1"/>
    </xf>
    <xf numFmtId="4" fontId="2" fillId="5" borderId="4" xfId="0" applyNumberFormat="1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/>
    </xf>
    <xf numFmtId="4" fontId="2" fillId="5" borderId="1" xfId="0" applyNumberFormat="1" applyFont="1" applyFill="1" applyBorder="1" applyAlignment="1">
      <alignment horizontal="center" vertical="top" wrapText="1"/>
    </xf>
    <xf numFmtId="4" fontId="2" fillId="5" borderId="8" xfId="0" applyNumberFormat="1" applyFont="1" applyFill="1" applyBorder="1" applyAlignment="1">
      <alignment horizontal="center" vertical="top" wrapText="1"/>
    </xf>
    <xf numFmtId="2" fontId="2" fillId="5" borderId="9" xfId="0" applyNumberFormat="1" applyFont="1" applyFill="1" applyBorder="1" applyAlignment="1">
      <alignment horizontal="center" vertical="top"/>
    </xf>
    <xf numFmtId="49" fontId="2" fillId="5" borderId="0" xfId="0" applyNumberFormat="1" applyFont="1" applyFill="1" applyAlignment="1">
      <alignment vertical="top" wrapText="1"/>
    </xf>
    <xf numFmtId="0" fontId="12" fillId="5" borderId="37" xfId="0" applyFont="1" applyFill="1" applyBorder="1" applyAlignment="1">
      <alignment horizontal="justify" vertical="top"/>
    </xf>
    <xf numFmtId="49" fontId="2" fillId="2" borderId="7" xfId="0" applyNumberFormat="1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justify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2" fontId="2" fillId="2" borderId="9" xfId="0" applyNumberFormat="1" applyFont="1" applyFill="1" applyBorder="1" applyAlignment="1">
      <alignment horizontal="center" vertical="top"/>
    </xf>
    <xf numFmtId="4" fontId="11" fillId="5" borderId="4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/>
    </xf>
    <xf numFmtId="49" fontId="5" fillId="4" borderId="17" xfId="0" applyNumberFormat="1" applyFont="1" applyFill="1" applyBorder="1" applyAlignment="1">
      <alignment horizontal="center" vertical="center" wrapText="1"/>
    </xf>
    <xf numFmtId="4" fontId="11" fillId="5" borderId="8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vertical="top" wrapText="1"/>
    </xf>
    <xf numFmtId="2" fontId="2" fillId="0" borderId="0" xfId="0" applyNumberFormat="1" applyFont="1" applyFill="1" applyAlignment="1">
      <alignment vertical="top" wrapText="1"/>
    </xf>
    <xf numFmtId="0" fontId="2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49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49" fontId="2" fillId="5" borderId="41" xfId="0" applyNumberFormat="1" applyFont="1" applyFill="1" applyBorder="1" applyAlignment="1">
      <alignment horizontal="center" vertical="top"/>
    </xf>
    <xf numFmtId="0" fontId="2" fillId="5" borderId="41" xfId="0" applyFont="1" applyFill="1" applyBorder="1" applyAlignment="1">
      <alignment horizontal="center" vertical="top"/>
    </xf>
    <xf numFmtId="49" fontId="2" fillId="0" borderId="41" xfId="0" applyNumberFormat="1" applyFont="1" applyFill="1" applyBorder="1" applyAlignment="1">
      <alignment horizontal="center" vertical="top"/>
    </xf>
    <xf numFmtId="0" fontId="2" fillId="0" borderId="41" xfId="0" applyFont="1" applyFill="1" applyBorder="1" applyAlignment="1">
      <alignment horizontal="center" vertical="top"/>
    </xf>
    <xf numFmtId="4" fontId="2" fillId="0" borderId="41" xfId="0" applyNumberFormat="1" applyFont="1" applyFill="1" applyBorder="1" applyAlignment="1">
      <alignment horizontal="center" vertical="top" wrapText="1"/>
    </xf>
    <xf numFmtId="4" fontId="2" fillId="0" borderId="39" xfId="0" applyNumberFormat="1" applyFont="1" applyBorder="1" applyAlignment="1">
      <alignment horizontal="center" vertical="top" wrapText="1"/>
    </xf>
    <xf numFmtId="49" fontId="11" fillId="0" borderId="42" xfId="0" applyNumberFormat="1" applyFont="1" applyBorder="1" applyAlignment="1">
      <alignment horizontal="center" vertical="top" wrapText="1"/>
    </xf>
    <xf numFmtId="49" fontId="11" fillId="0" borderId="43" xfId="0" applyNumberFormat="1" applyFont="1" applyBorder="1" applyAlignment="1">
      <alignment horizontal="center" vertical="top" wrapText="1"/>
    </xf>
    <xf numFmtId="164" fontId="11" fillId="0" borderId="43" xfId="0" applyNumberFormat="1" applyFont="1" applyBorder="1" applyAlignment="1">
      <alignment horizontal="center" vertical="top" wrapText="1"/>
    </xf>
    <xf numFmtId="4" fontId="11" fillId="0" borderId="43" xfId="0" applyNumberFormat="1" applyFont="1" applyBorder="1" applyAlignment="1">
      <alignment horizontal="center" vertical="top" wrapText="1"/>
    </xf>
    <xf numFmtId="49" fontId="11" fillId="0" borderId="44" xfId="0" applyNumberFormat="1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12" fillId="0" borderId="41" xfId="0" applyFont="1" applyFill="1" applyBorder="1" applyAlignment="1">
      <alignment horizontal="justify" vertical="top" wrapText="1"/>
    </xf>
    <xf numFmtId="49" fontId="2" fillId="5" borderId="8" xfId="0" applyNumberFormat="1" applyFont="1" applyFill="1" applyBorder="1" applyAlignment="1">
      <alignment horizontal="center" vertical="top" wrapText="1"/>
    </xf>
    <xf numFmtId="0" fontId="12" fillId="5" borderId="41" xfId="0" applyFont="1" applyFill="1" applyBorder="1" applyAlignment="1">
      <alignment horizontal="justify" vertical="top" wrapText="1"/>
    </xf>
    <xf numFmtId="0" fontId="12" fillId="5" borderId="41" xfId="0" applyFont="1" applyFill="1" applyBorder="1" applyAlignment="1">
      <alignment horizontal="justify" vertical="top"/>
    </xf>
    <xf numFmtId="0" fontId="12" fillId="5" borderId="1" xfId="0" applyFont="1" applyFill="1" applyBorder="1" applyAlignment="1">
      <alignment horizontal="justify" vertical="top" wrapText="1"/>
    </xf>
    <xf numFmtId="0" fontId="12" fillId="0" borderId="41" xfId="0" applyFont="1" applyFill="1" applyBorder="1" applyAlignment="1">
      <alignment horizontal="left" vertical="top" wrapText="1"/>
    </xf>
    <xf numFmtId="4" fontId="17" fillId="0" borderId="1" xfId="0" applyNumberFormat="1" applyFont="1" applyFill="1" applyBorder="1" applyAlignment="1">
      <alignment horizontal="center" vertical="top" wrapText="1"/>
    </xf>
    <xf numFmtId="4" fontId="2" fillId="0" borderId="39" xfId="0" applyNumberFormat="1" applyFont="1" applyFill="1" applyBorder="1" applyAlignment="1">
      <alignment horizontal="center" vertical="top" wrapText="1"/>
    </xf>
    <xf numFmtId="4" fontId="2" fillId="0" borderId="29" xfId="0" applyNumberFormat="1" applyFont="1" applyFill="1" applyBorder="1" applyAlignment="1">
      <alignment horizontal="center" vertical="top" wrapText="1"/>
    </xf>
    <xf numFmtId="4" fontId="17" fillId="0" borderId="41" xfId="0" applyNumberFormat="1" applyFont="1" applyFill="1" applyBorder="1" applyAlignment="1">
      <alignment horizontal="center" vertical="top" wrapText="1"/>
    </xf>
    <xf numFmtId="4" fontId="17" fillId="5" borderId="1" xfId="0" applyNumberFormat="1" applyFont="1" applyFill="1" applyBorder="1" applyAlignment="1">
      <alignment horizontal="center" vertical="top" wrapText="1"/>
    </xf>
    <xf numFmtId="4" fontId="2" fillId="3" borderId="0" xfId="1" applyNumberFormat="1" applyFont="1" applyFill="1" applyAlignment="1">
      <alignment horizontal="center"/>
    </xf>
    <xf numFmtId="4" fontId="2" fillId="0" borderId="0" xfId="0" applyNumberFormat="1" applyFont="1" applyAlignment="1">
      <alignment vertical="top" wrapText="1"/>
    </xf>
    <xf numFmtId="2" fontId="2" fillId="5" borderId="4" xfId="0" applyNumberFormat="1" applyFont="1" applyFill="1" applyBorder="1" applyAlignment="1">
      <alignment horizontal="center" vertical="top"/>
    </xf>
    <xf numFmtId="165" fontId="2" fillId="5" borderId="0" xfId="0" applyNumberFormat="1" applyFont="1" applyFill="1" applyAlignment="1">
      <alignment vertical="top" wrapText="1"/>
    </xf>
    <xf numFmtId="14" fontId="2" fillId="5" borderId="0" xfId="0" applyNumberFormat="1" applyFont="1" applyFill="1" applyAlignment="1">
      <alignment vertical="top" wrapText="1"/>
    </xf>
    <xf numFmtId="49" fontId="2" fillId="4" borderId="25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49" fontId="2" fillId="4" borderId="26" xfId="0" applyNumberFormat="1" applyFont="1" applyFill="1" applyBorder="1" applyAlignment="1">
      <alignment horizontal="center" vertical="top" wrapText="1"/>
    </xf>
    <xf numFmtId="49" fontId="5" fillId="3" borderId="30" xfId="0" applyNumberFormat="1" applyFont="1" applyFill="1" applyBorder="1" applyAlignment="1">
      <alignment horizontal="center" vertical="center" wrapText="1"/>
    </xf>
    <xf numFmtId="49" fontId="5" fillId="3" borderId="31" xfId="0" applyNumberFormat="1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center" vertical="center" wrapText="1"/>
    </xf>
    <xf numFmtId="49" fontId="5" fillId="3" borderId="32" xfId="0" applyNumberFormat="1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28" xfId="0" applyNumberFormat="1" applyFont="1" applyFill="1" applyBorder="1" applyAlignment="1">
      <alignment horizontal="center" vertical="center" wrapText="1"/>
    </xf>
    <xf numFmtId="49" fontId="5" fillId="3" borderId="21" xfId="0" applyNumberFormat="1" applyFont="1" applyFill="1" applyBorder="1" applyAlignment="1">
      <alignment horizontal="center" vertical="center" wrapText="1"/>
    </xf>
    <xf numFmtId="49" fontId="5" fillId="3" borderId="27" xfId="0" applyNumberFormat="1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49" fontId="5" fillId="3" borderId="19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center" vertical="top" wrapText="1"/>
    </xf>
    <xf numFmtId="49" fontId="5" fillId="4" borderId="23" xfId="0" applyNumberFormat="1" applyFont="1" applyFill="1" applyBorder="1" applyAlignment="1">
      <alignment horizontal="center" vertical="center" wrapText="1"/>
    </xf>
    <xf numFmtId="49" fontId="5" fillId="4" borderId="35" xfId="0" applyNumberFormat="1" applyFont="1" applyFill="1" applyBorder="1" applyAlignment="1">
      <alignment horizontal="center" vertical="center" wrapText="1"/>
    </xf>
    <xf numFmtId="49" fontId="5" fillId="4" borderId="36" xfId="0" applyNumberFormat="1" applyFont="1" applyFill="1" applyBorder="1" applyAlignment="1">
      <alignment horizontal="center" vertical="center" wrapText="1"/>
    </xf>
    <xf numFmtId="49" fontId="5" fillId="4" borderId="25" xfId="0" applyNumberFormat="1" applyFont="1" applyFill="1" applyBorder="1" applyAlignment="1">
      <alignment horizontal="center" vertical="center" wrapText="1"/>
    </xf>
    <xf numFmtId="49" fontId="5" fillId="4" borderId="17" xfId="0" applyNumberFormat="1" applyFont="1" applyFill="1" applyBorder="1" applyAlignment="1">
      <alignment horizontal="center" vertical="center" wrapText="1"/>
    </xf>
    <xf numFmtId="49" fontId="5" fillId="4" borderId="26" xfId="0" applyNumberFormat="1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cronograma 6 mes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48"/>
  <sheetViews>
    <sheetView tabSelected="1" view="pageBreakPreview" topLeftCell="A7" zoomScale="80" zoomScaleSheetLayoutView="80" workbookViewId="0">
      <pane ySplit="1110" topLeftCell="A2" activePane="bottomLeft"/>
      <selection activeCell="B7" sqref="B7:B9"/>
      <selection pane="bottomLeft" activeCell="D8" sqref="D8:D9"/>
    </sheetView>
  </sheetViews>
  <sheetFormatPr defaultRowHeight="11.25" x14ac:dyDescent="0.2"/>
  <cols>
    <col min="1" max="1" width="12.28515625" style="1" customWidth="1"/>
    <col min="2" max="2" width="40.42578125" style="1" customWidth="1"/>
    <col min="3" max="3" width="9.140625" style="1"/>
    <col min="4" max="4" width="20.7109375" style="1" customWidth="1"/>
    <col min="5" max="5" width="10.5703125" style="1" customWidth="1"/>
    <col min="6" max="6" width="13.7109375" style="1" customWidth="1"/>
    <col min="7" max="7" width="15.5703125" style="1" customWidth="1"/>
    <col min="8" max="8" width="30.7109375" style="1" customWidth="1"/>
    <col min="9" max="9" width="8.5703125" style="1" customWidth="1"/>
    <col min="10" max="11" width="10.7109375" style="1" customWidth="1"/>
    <col min="12" max="13" width="13.7109375" style="1" customWidth="1"/>
    <col min="14" max="14" width="10.7109375" style="1" customWidth="1"/>
    <col min="15" max="15" width="12.7109375" style="1" customWidth="1"/>
    <col min="16" max="16" width="10.7109375" style="1" customWidth="1"/>
    <col min="17" max="17" width="12.7109375" style="1" customWidth="1"/>
    <col min="18" max="18" width="13.42578125" style="1" customWidth="1"/>
    <col min="19" max="19" width="13" style="1" customWidth="1"/>
    <col min="20" max="20" width="14.42578125" style="1" customWidth="1"/>
    <col min="21" max="21" width="11.28515625" style="1" customWidth="1"/>
    <col min="22" max="16384" width="9.140625" style="2"/>
  </cols>
  <sheetData>
    <row r="1" spans="1:26" s="8" customFormat="1" ht="18" x14ac:dyDescent="0.2">
      <c r="A1" s="176" t="s">
        <v>88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</row>
    <row r="3" spans="1:26" s="6" customFormat="1" ht="12.75" customHeight="1" x14ac:dyDescent="0.2">
      <c r="A3" s="11" t="s">
        <v>90</v>
      </c>
      <c r="B3" s="11"/>
      <c r="C3" s="7"/>
      <c r="D3" s="5"/>
      <c r="E3" s="5"/>
      <c r="F3" s="5"/>
      <c r="G3" s="5"/>
      <c r="H3" s="5"/>
      <c r="I3" s="177" t="s">
        <v>87</v>
      </c>
      <c r="J3" s="177"/>
      <c r="K3" s="86" t="s">
        <v>168</v>
      </c>
      <c r="L3" s="7"/>
      <c r="M3" s="5"/>
      <c r="N3" s="5"/>
      <c r="O3" s="5"/>
      <c r="P3" s="5"/>
      <c r="Q3" s="5"/>
      <c r="R3" s="5"/>
      <c r="S3" s="5"/>
      <c r="T3" s="5"/>
      <c r="U3" s="5"/>
    </row>
    <row r="4" spans="1:26" s="6" customFormat="1" ht="12.75" customHeight="1" x14ac:dyDescent="0.2">
      <c r="A4" s="177" t="s">
        <v>91</v>
      </c>
      <c r="B4" s="177"/>
      <c r="C4" s="177"/>
      <c r="D4" s="177"/>
      <c r="E4" s="177"/>
      <c r="F4" s="177"/>
      <c r="G4" s="177"/>
      <c r="H4" s="177"/>
      <c r="I4" s="177" t="s">
        <v>86</v>
      </c>
      <c r="J4" s="177"/>
      <c r="K4" s="177"/>
      <c r="L4" s="177" t="s">
        <v>235</v>
      </c>
      <c r="M4" s="177"/>
      <c r="N4" s="177"/>
      <c r="O4" s="7"/>
      <c r="P4" s="5"/>
      <c r="Q4" s="5"/>
      <c r="R4" s="5"/>
      <c r="S4" s="5"/>
      <c r="T4" s="5"/>
      <c r="U4" s="5"/>
    </row>
    <row r="5" spans="1:26" s="4" customFormat="1" ht="13.5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6" s="79" customFormat="1" ht="11.25" customHeight="1" thickBot="1" x14ac:dyDescent="0.25">
      <c r="A6" s="179" t="s">
        <v>17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1"/>
      <c r="M6" s="181"/>
      <c r="N6" s="83"/>
      <c r="O6" s="83"/>
      <c r="P6" s="182" t="s">
        <v>18</v>
      </c>
      <c r="Q6" s="183"/>
      <c r="R6" s="183"/>
      <c r="S6" s="184"/>
      <c r="T6" s="174" t="s">
        <v>10</v>
      </c>
      <c r="U6" s="163" t="s">
        <v>11</v>
      </c>
    </row>
    <row r="7" spans="1:26" s="80" customFormat="1" ht="11.25" customHeight="1" x14ac:dyDescent="0.2">
      <c r="A7" s="172" t="s">
        <v>3</v>
      </c>
      <c r="B7" s="172" t="s">
        <v>72</v>
      </c>
      <c r="C7" s="174" t="s">
        <v>1</v>
      </c>
      <c r="D7" s="160"/>
      <c r="E7" s="175"/>
      <c r="F7" s="163"/>
      <c r="G7" s="174" t="s">
        <v>75</v>
      </c>
      <c r="H7" s="163"/>
      <c r="I7" s="174" t="s">
        <v>5</v>
      </c>
      <c r="J7" s="160"/>
      <c r="K7" s="160"/>
      <c r="L7" s="175"/>
      <c r="M7" s="175"/>
      <c r="N7" s="174" t="s">
        <v>60</v>
      </c>
      <c r="O7" s="163"/>
      <c r="P7" s="174" t="s">
        <v>8</v>
      </c>
      <c r="Q7" s="160" t="s">
        <v>9</v>
      </c>
      <c r="R7" s="160" t="s">
        <v>65</v>
      </c>
      <c r="S7" s="163" t="s">
        <v>32</v>
      </c>
      <c r="T7" s="185"/>
      <c r="U7" s="164"/>
    </row>
    <row r="8" spans="1:26" s="80" customFormat="1" ht="44.25" customHeight="1" x14ac:dyDescent="0.2">
      <c r="A8" s="173"/>
      <c r="B8" s="173"/>
      <c r="C8" s="166" t="s">
        <v>2</v>
      </c>
      <c r="D8" s="168" t="s">
        <v>4</v>
      </c>
      <c r="E8" s="169" t="s">
        <v>59</v>
      </c>
      <c r="F8" s="170" t="s">
        <v>58</v>
      </c>
      <c r="G8" s="166" t="s">
        <v>74</v>
      </c>
      <c r="H8" s="169" t="s">
        <v>0</v>
      </c>
      <c r="I8" s="84" t="s">
        <v>2</v>
      </c>
      <c r="J8" s="168" t="s">
        <v>6</v>
      </c>
      <c r="K8" s="168" t="s">
        <v>61</v>
      </c>
      <c r="L8" s="168" t="s">
        <v>7</v>
      </c>
      <c r="M8" s="169" t="s">
        <v>62</v>
      </c>
      <c r="N8" s="166" t="s">
        <v>63</v>
      </c>
      <c r="O8" s="169" t="s">
        <v>64</v>
      </c>
      <c r="P8" s="185"/>
      <c r="Q8" s="161"/>
      <c r="R8" s="161"/>
      <c r="S8" s="164"/>
      <c r="T8" s="185"/>
      <c r="U8" s="164"/>
    </row>
    <row r="9" spans="1:26" s="82" customFormat="1" ht="12" thickBot="1" x14ac:dyDescent="0.25">
      <c r="A9" s="171"/>
      <c r="B9" s="171"/>
      <c r="C9" s="167"/>
      <c r="D9" s="162"/>
      <c r="E9" s="165"/>
      <c r="F9" s="171"/>
      <c r="G9" s="167"/>
      <c r="H9" s="165"/>
      <c r="I9" s="81"/>
      <c r="J9" s="162"/>
      <c r="K9" s="162"/>
      <c r="L9" s="162"/>
      <c r="M9" s="165"/>
      <c r="N9" s="167"/>
      <c r="O9" s="165"/>
      <c r="P9" s="167"/>
      <c r="Q9" s="162"/>
      <c r="R9" s="162"/>
      <c r="S9" s="165"/>
      <c r="T9" s="167"/>
      <c r="U9" s="165"/>
    </row>
    <row r="10" spans="1:26" x14ac:dyDescent="0.2">
      <c r="A10" s="135"/>
      <c r="B10" s="136"/>
      <c r="C10" s="136"/>
      <c r="D10" s="136"/>
      <c r="E10" s="136"/>
      <c r="F10" s="136"/>
      <c r="G10" s="136"/>
      <c r="H10" s="136"/>
      <c r="I10" s="136"/>
      <c r="J10" s="137"/>
      <c r="K10" s="136"/>
      <c r="L10" s="138"/>
      <c r="M10" s="136"/>
      <c r="N10" s="136"/>
      <c r="O10" s="138"/>
      <c r="P10" s="138"/>
      <c r="Q10" s="138"/>
      <c r="R10" s="138"/>
      <c r="S10" s="138"/>
      <c r="T10" s="138"/>
      <c r="U10" s="139"/>
    </row>
    <row r="11" spans="1:26" s="123" customFormat="1" ht="36" x14ac:dyDescent="0.2">
      <c r="A11" s="140" t="s">
        <v>187</v>
      </c>
      <c r="B11" s="141" t="s">
        <v>185</v>
      </c>
      <c r="C11" s="47"/>
      <c r="D11" s="47"/>
      <c r="E11" s="47"/>
      <c r="F11" s="122"/>
      <c r="G11" s="47" t="s">
        <v>188</v>
      </c>
      <c r="H11" s="47" t="s">
        <v>186</v>
      </c>
      <c r="I11" s="131" t="s">
        <v>189</v>
      </c>
      <c r="J11" s="68">
        <v>42110</v>
      </c>
      <c r="K11" s="47" t="s">
        <v>190</v>
      </c>
      <c r="L11" s="122">
        <v>1314116.29</v>
      </c>
      <c r="M11" s="47"/>
      <c r="N11" s="47" t="s">
        <v>191</v>
      </c>
      <c r="O11" s="122"/>
      <c r="P11" s="132" t="s">
        <v>89</v>
      </c>
      <c r="Q11" s="133">
        <v>1085695.9780212201</v>
      </c>
      <c r="R11" s="122">
        <v>0</v>
      </c>
      <c r="S11" s="122">
        <v>243130.13</v>
      </c>
      <c r="T11" s="133">
        <v>1085695.9780212201</v>
      </c>
      <c r="U11" s="37" t="s">
        <v>92</v>
      </c>
      <c r="W11" s="178"/>
      <c r="X11" s="178"/>
    </row>
    <row r="12" spans="1:26" s="101" customFormat="1" ht="51.75" customHeight="1" x14ac:dyDescent="0.2">
      <c r="A12" s="89" t="s">
        <v>236</v>
      </c>
      <c r="B12" s="145" t="s">
        <v>237</v>
      </c>
      <c r="C12" s="90" t="s">
        <v>94</v>
      </c>
      <c r="D12" s="90" t="s">
        <v>94</v>
      </c>
      <c r="E12" s="90" t="s">
        <v>94</v>
      </c>
      <c r="F12" s="98" t="s">
        <v>94</v>
      </c>
      <c r="G12" s="90" t="s">
        <v>238</v>
      </c>
      <c r="H12" s="90" t="s">
        <v>239</v>
      </c>
      <c r="I12" s="127" t="s">
        <v>240</v>
      </c>
      <c r="J12" s="95">
        <v>43285</v>
      </c>
      <c r="K12" s="90" t="s">
        <v>241</v>
      </c>
      <c r="L12" s="98">
        <v>214512.73</v>
      </c>
      <c r="M12" s="90" t="s">
        <v>242</v>
      </c>
      <c r="N12" s="90" t="s">
        <v>243</v>
      </c>
      <c r="O12" s="98">
        <v>13830.290000000008</v>
      </c>
      <c r="P12" s="128" t="s">
        <v>89</v>
      </c>
      <c r="Q12" s="98">
        <f>151292.93+R12</f>
        <v>192824.07</v>
      </c>
      <c r="R12" s="98">
        <v>41531.14</v>
      </c>
      <c r="S12" s="98">
        <f>91228.58+R12</f>
        <v>132759.72</v>
      </c>
      <c r="T12" s="98">
        <v>230472.50999999998</v>
      </c>
      <c r="U12" s="154" t="s">
        <v>93</v>
      </c>
      <c r="V12" s="101" t="s">
        <v>103</v>
      </c>
      <c r="W12" s="178"/>
      <c r="X12" s="178"/>
    </row>
    <row r="13" spans="1:26" s="101" customFormat="1" ht="63" customHeight="1" x14ac:dyDescent="0.2">
      <c r="A13" s="142" t="s">
        <v>119</v>
      </c>
      <c r="B13" s="143" t="s">
        <v>98</v>
      </c>
      <c r="C13" s="90" t="s">
        <v>94</v>
      </c>
      <c r="D13" s="90" t="s">
        <v>94</v>
      </c>
      <c r="E13" s="90" t="s">
        <v>94</v>
      </c>
      <c r="F13" s="98" t="s">
        <v>94</v>
      </c>
      <c r="G13" s="90" t="s">
        <v>99</v>
      </c>
      <c r="H13" s="90" t="s">
        <v>97</v>
      </c>
      <c r="I13" s="129" t="s">
        <v>120</v>
      </c>
      <c r="J13" s="95">
        <v>43047</v>
      </c>
      <c r="K13" s="90" t="s">
        <v>121</v>
      </c>
      <c r="L13" s="98">
        <v>119880</v>
      </c>
      <c r="M13" s="90" t="s">
        <v>94</v>
      </c>
      <c r="N13" s="90"/>
      <c r="O13" s="98"/>
      <c r="P13" s="130" t="s">
        <v>100</v>
      </c>
      <c r="Q13" s="122">
        <f>24*15833</f>
        <v>379992</v>
      </c>
      <c r="R13" s="122">
        <f>15833*2</f>
        <v>31666</v>
      </c>
      <c r="S13" s="122">
        <f>12*15833</f>
        <v>189996</v>
      </c>
      <c r="T13" s="122">
        <f>24*15833</f>
        <v>379992</v>
      </c>
      <c r="U13" s="100" t="s">
        <v>92</v>
      </c>
      <c r="V13" s="101" t="s">
        <v>103</v>
      </c>
      <c r="W13" s="178"/>
      <c r="X13" s="178"/>
    </row>
    <row r="14" spans="1:26" s="101" customFormat="1" ht="65.25" customHeight="1" x14ac:dyDescent="0.2">
      <c r="A14" s="142" t="s">
        <v>113</v>
      </c>
      <c r="B14" s="144" t="s">
        <v>114</v>
      </c>
      <c r="C14" s="90" t="s">
        <v>94</v>
      </c>
      <c r="D14" s="90" t="s">
        <v>94</v>
      </c>
      <c r="E14" s="90" t="s">
        <v>94</v>
      </c>
      <c r="F14" s="98" t="s">
        <v>94</v>
      </c>
      <c r="G14" s="90" t="s">
        <v>115</v>
      </c>
      <c r="H14" s="90" t="s">
        <v>116</v>
      </c>
      <c r="I14" s="129" t="s">
        <v>117</v>
      </c>
      <c r="J14" s="95">
        <v>43028</v>
      </c>
      <c r="K14" s="90" t="s">
        <v>118</v>
      </c>
      <c r="L14" s="98">
        <v>1360882.6</v>
      </c>
      <c r="M14" s="90" t="s">
        <v>94</v>
      </c>
      <c r="N14" s="90" t="s">
        <v>199</v>
      </c>
      <c r="O14" s="98" t="s">
        <v>94</v>
      </c>
      <c r="P14" s="130" t="s">
        <v>89</v>
      </c>
      <c r="Q14" s="133">
        <v>1309885.9500000002</v>
      </c>
      <c r="R14" s="122">
        <v>74179.490000000005</v>
      </c>
      <c r="S14" s="122">
        <f>278278.39+R14</f>
        <v>352457.88</v>
      </c>
      <c r="T14" s="133">
        <v>1309885.9500000002</v>
      </c>
      <c r="U14" s="100" t="s">
        <v>93</v>
      </c>
      <c r="V14" s="101" t="s">
        <v>103</v>
      </c>
    </row>
    <row r="15" spans="1:26" s="101" customFormat="1" ht="51.75" customHeight="1" x14ac:dyDescent="0.2">
      <c r="A15" s="142" t="s">
        <v>123</v>
      </c>
      <c r="B15" s="145" t="s">
        <v>126</v>
      </c>
      <c r="C15" s="90" t="s">
        <v>94</v>
      </c>
      <c r="D15" s="90" t="s">
        <v>94</v>
      </c>
      <c r="E15" s="90" t="s">
        <v>94</v>
      </c>
      <c r="F15" s="98" t="s">
        <v>94</v>
      </c>
      <c r="G15" s="90" t="s">
        <v>95</v>
      </c>
      <c r="H15" s="90" t="s">
        <v>122</v>
      </c>
      <c r="I15" s="127" t="s">
        <v>124</v>
      </c>
      <c r="J15" s="95">
        <v>43066</v>
      </c>
      <c r="K15" s="90" t="s">
        <v>107</v>
      </c>
      <c r="L15" s="98">
        <v>1732195.9</v>
      </c>
      <c r="M15" s="90" t="s">
        <v>94</v>
      </c>
      <c r="N15" s="90" t="s">
        <v>199</v>
      </c>
      <c r="O15" s="98" t="s">
        <v>94</v>
      </c>
      <c r="P15" s="128" t="s">
        <v>89</v>
      </c>
      <c r="Q15" s="147">
        <v>1881862.68</v>
      </c>
      <c r="R15" s="122">
        <f>198212.6+51097.7</f>
        <v>249310.3</v>
      </c>
      <c r="S15" s="122">
        <f>170359.99+25142.52+R15</f>
        <v>444812.80999999994</v>
      </c>
      <c r="T15" s="147">
        <f>1632552.38+R15</f>
        <v>1881862.68</v>
      </c>
      <c r="U15" s="100" t="s">
        <v>93</v>
      </c>
      <c r="V15" s="101" t="s">
        <v>103</v>
      </c>
    </row>
    <row r="16" spans="1:26" s="101" customFormat="1" ht="51.75" customHeight="1" x14ac:dyDescent="0.2">
      <c r="A16" s="89" t="s">
        <v>244</v>
      </c>
      <c r="B16" s="145" t="s">
        <v>245</v>
      </c>
      <c r="C16" s="90" t="s">
        <v>94</v>
      </c>
      <c r="D16" s="90" t="s">
        <v>94</v>
      </c>
      <c r="E16" s="90" t="s">
        <v>94</v>
      </c>
      <c r="F16" s="98" t="s">
        <v>94</v>
      </c>
      <c r="G16" s="90" t="s">
        <v>137</v>
      </c>
      <c r="H16" s="90" t="s">
        <v>138</v>
      </c>
      <c r="I16" s="127" t="s">
        <v>246</v>
      </c>
      <c r="J16" s="95">
        <v>43095</v>
      </c>
      <c r="K16" s="90" t="s">
        <v>132</v>
      </c>
      <c r="L16" s="98">
        <v>648374.32999999996</v>
      </c>
      <c r="M16" s="90" t="s">
        <v>247</v>
      </c>
      <c r="N16" s="90">
        <v>455</v>
      </c>
      <c r="O16" s="98">
        <v>15170.67</v>
      </c>
      <c r="P16" s="128" t="s">
        <v>109</v>
      </c>
      <c r="Q16" s="98">
        <v>635452.74</v>
      </c>
      <c r="R16" s="98">
        <f>39610.48+48052.75</f>
        <v>87663.23000000001</v>
      </c>
      <c r="S16" s="98">
        <f>Q16</f>
        <v>635452.74</v>
      </c>
      <c r="T16" s="98">
        <v>635452.74</v>
      </c>
      <c r="U16" s="154" t="s">
        <v>92</v>
      </c>
      <c r="V16" s="101" t="s">
        <v>103</v>
      </c>
      <c r="Z16" s="155"/>
    </row>
    <row r="17" spans="1:24" s="101" customFormat="1" ht="24" x14ac:dyDescent="0.2">
      <c r="A17" s="142" t="s">
        <v>151</v>
      </c>
      <c r="B17" s="143" t="s">
        <v>150</v>
      </c>
      <c r="C17" s="90" t="s">
        <v>94</v>
      </c>
      <c r="D17" s="90" t="s">
        <v>94</v>
      </c>
      <c r="E17" s="90" t="s">
        <v>94</v>
      </c>
      <c r="F17" s="98" t="s">
        <v>94</v>
      </c>
      <c r="G17" s="90" t="s">
        <v>137</v>
      </c>
      <c r="H17" s="90" t="s">
        <v>138</v>
      </c>
      <c r="I17" s="129" t="s">
        <v>158</v>
      </c>
      <c r="J17" s="95">
        <v>43279</v>
      </c>
      <c r="K17" s="90" t="s">
        <v>147</v>
      </c>
      <c r="L17" s="98">
        <v>248253.86</v>
      </c>
      <c r="M17" s="90" t="s">
        <v>94</v>
      </c>
      <c r="N17" s="90" t="s">
        <v>152</v>
      </c>
      <c r="O17" s="98">
        <v>-23691.39</v>
      </c>
      <c r="P17" s="130" t="s">
        <v>109</v>
      </c>
      <c r="Q17" s="98">
        <v>232178.06</v>
      </c>
      <c r="R17" s="122">
        <v>0</v>
      </c>
      <c r="S17" s="122">
        <v>108199.74</v>
      </c>
      <c r="T17" s="133">
        <v>232178.06</v>
      </c>
      <c r="U17" s="100" t="s">
        <v>92</v>
      </c>
      <c r="V17" s="101" t="s">
        <v>103</v>
      </c>
    </row>
    <row r="18" spans="1:24" s="101" customFormat="1" ht="24" x14ac:dyDescent="0.2">
      <c r="A18" s="142" t="s">
        <v>142</v>
      </c>
      <c r="B18" s="143" t="s">
        <v>143</v>
      </c>
      <c r="C18" s="90" t="s">
        <v>94</v>
      </c>
      <c r="D18" s="90" t="s">
        <v>94</v>
      </c>
      <c r="E18" s="90" t="s">
        <v>94</v>
      </c>
      <c r="F18" s="98" t="s">
        <v>94</v>
      </c>
      <c r="G18" s="90" t="s">
        <v>137</v>
      </c>
      <c r="H18" s="90" t="s">
        <v>138</v>
      </c>
      <c r="I18" s="129" t="s">
        <v>148</v>
      </c>
      <c r="J18" s="95">
        <v>43598</v>
      </c>
      <c r="K18" s="90" t="s">
        <v>144</v>
      </c>
      <c r="L18" s="98">
        <v>1170539.8999999999</v>
      </c>
      <c r="M18" s="90" t="s">
        <v>94</v>
      </c>
      <c r="N18" s="90" t="s">
        <v>144</v>
      </c>
      <c r="O18" s="98">
        <v>1558.83</v>
      </c>
      <c r="P18" s="130" t="s">
        <v>109</v>
      </c>
      <c r="Q18" s="98">
        <v>1044017.88</v>
      </c>
      <c r="R18" s="122">
        <f>123340.5</f>
        <v>123340.5</v>
      </c>
      <c r="S18" s="133">
        <v>1044017.88</v>
      </c>
      <c r="T18" s="133">
        <v>1044017.88</v>
      </c>
      <c r="U18" s="100" t="s">
        <v>92</v>
      </c>
      <c r="V18" s="101" t="s">
        <v>103</v>
      </c>
    </row>
    <row r="19" spans="1:24" s="101" customFormat="1" ht="36" x14ac:dyDescent="0.2">
      <c r="A19" s="142" t="s">
        <v>145</v>
      </c>
      <c r="B19" s="143" t="s">
        <v>146</v>
      </c>
      <c r="C19" s="90" t="s">
        <v>94</v>
      </c>
      <c r="D19" s="90" t="s">
        <v>94</v>
      </c>
      <c r="E19" s="90" t="s">
        <v>94</v>
      </c>
      <c r="F19" s="98" t="s">
        <v>94</v>
      </c>
      <c r="G19" s="90" t="s">
        <v>140</v>
      </c>
      <c r="H19" s="90" t="s">
        <v>141</v>
      </c>
      <c r="I19" s="129" t="s">
        <v>149</v>
      </c>
      <c r="J19" s="95">
        <v>43711</v>
      </c>
      <c r="K19" s="90" t="s">
        <v>147</v>
      </c>
      <c r="L19" s="98">
        <v>216197.12</v>
      </c>
      <c r="M19" s="90" t="s">
        <v>94</v>
      </c>
      <c r="N19" s="90" t="s">
        <v>107</v>
      </c>
      <c r="O19" s="98">
        <v>-24150.15</v>
      </c>
      <c r="P19" s="130" t="s">
        <v>109</v>
      </c>
      <c r="Q19" s="98">
        <v>216197.12</v>
      </c>
      <c r="R19" s="122">
        <v>99824.28</v>
      </c>
      <c r="S19" s="122">
        <v>116372.84</v>
      </c>
      <c r="T19" s="122">
        <v>216197.12</v>
      </c>
      <c r="U19" s="100" t="s">
        <v>93</v>
      </c>
      <c r="V19" s="101" t="s">
        <v>103</v>
      </c>
    </row>
    <row r="20" spans="1:24" s="101" customFormat="1" ht="22.5" x14ac:dyDescent="0.2">
      <c r="A20" s="142" t="s">
        <v>196</v>
      </c>
      <c r="B20" s="143" t="s">
        <v>197</v>
      </c>
      <c r="C20" s="90" t="s">
        <v>94</v>
      </c>
      <c r="D20" s="90" t="s">
        <v>94</v>
      </c>
      <c r="E20" s="90" t="s">
        <v>94</v>
      </c>
      <c r="F20" s="98" t="s">
        <v>94</v>
      </c>
      <c r="G20" s="90" t="s">
        <v>140</v>
      </c>
      <c r="H20" s="90" t="s">
        <v>141</v>
      </c>
      <c r="I20" s="129" t="s">
        <v>198</v>
      </c>
      <c r="J20" s="95">
        <v>43838</v>
      </c>
      <c r="K20" s="90" t="s">
        <v>147</v>
      </c>
      <c r="L20" s="98">
        <v>61582.58</v>
      </c>
      <c r="M20" s="90" t="s">
        <v>94</v>
      </c>
      <c r="N20" s="90"/>
      <c r="O20" s="98"/>
      <c r="P20" s="130" t="s">
        <v>109</v>
      </c>
      <c r="Q20" s="98">
        <v>59129.45</v>
      </c>
      <c r="R20" s="122">
        <f>20890.59+18341.34</f>
        <v>39231.93</v>
      </c>
      <c r="S20" s="122">
        <f>R20</f>
        <v>39231.93</v>
      </c>
      <c r="T20" s="122">
        <v>59129.45</v>
      </c>
      <c r="U20" s="100" t="s">
        <v>93</v>
      </c>
      <c r="V20" s="101" t="s">
        <v>103</v>
      </c>
    </row>
    <row r="21" spans="1:24" s="101" customFormat="1" ht="22.5" x14ac:dyDescent="0.2">
      <c r="A21" s="142" t="s">
        <v>196</v>
      </c>
      <c r="B21" s="143" t="s">
        <v>210</v>
      </c>
      <c r="C21" s="90" t="s">
        <v>94</v>
      </c>
      <c r="D21" s="90" t="s">
        <v>94</v>
      </c>
      <c r="E21" s="90" t="s">
        <v>94</v>
      </c>
      <c r="F21" s="98" t="s">
        <v>94</v>
      </c>
      <c r="G21" s="90" t="s">
        <v>140</v>
      </c>
      <c r="H21" s="90" t="s">
        <v>141</v>
      </c>
      <c r="I21" s="129" t="s">
        <v>211</v>
      </c>
      <c r="J21" s="95">
        <v>43838</v>
      </c>
      <c r="K21" s="90" t="s">
        <v>147</v>
      </c>
      <c r="L21" s="98">
        <v>78254.899999999994</v>
      </c>
      <c r="M21" s="90" t="s">
        <v>94</v>
      </c>
      <c r="N21" s="90"/>
      <c r="O21" s="98"/>
      <c r="P21" s="130" t="s">
        <v>109</v>
      </c>
      <c r="Q21" s="98">
        <v>75870.77</v>
      </c>
      <c r="R21" s="122">
        <v>75870.77</v>
      </c>
      <c r="S21" s="122">
        <f>R21</f>
        <v>75870.77</v>
      </c>
      <c r="T21" s="122">
        <f>S21</f>
        <v>75870.77</v>
      </c>
      <c r="U21" s="100" t="s">
        <v>93</v>
      </c>
      <c r="V21" s="101" t="s">
        <v>103</v>
      </c>
    </row>
    <row r="22" spans="1:24" s="101" customFormat="1" ht="36" x14ac:dyDescent="0.2">
      <c r="A22" s="142" t="s">
        <v>128</v>
      </c>
      <c r="B22" s="143" t="s">
        <v>133</v>
      </c>
      <c r="C22" s="90" t="s">
        <v>94</v>
      </c>
      <c r="D22" s="90" t="s">
        <v>94</v>
      </c>
      <c r="E22" s="90" t="s">
        <v>94</v>
      </c>
      <c r="F22" s="98" t="s">
        <v>94</v>
      </c>
      <c r="G22" s="90" t="s">
        <v>129</v>
      </c>
      <c r="H22" s="90" t="s">
        <v>130</v>
      </c>
      <c r="I22" s="129" t="s">
        <v>131</v>
      </c>
      <c r="J22" s="95">
        <v>43287</v>
      </c>
      <c r="K22" s="90" t="s">
        <v>132</v>
      </c>
      <c r="L22" s="98">
        <v>1750707.13</v>
      </c>
      <c r="M22" s="90" t="s">
        <v>94</v>
      </c>
      <c r="N22" s="90" t="s">
        <v>132</v>
      </c>
      <c r="O22" s="98">
        <v>154989.55000000005</v>
      </c>
      <c r="P22" s="130" t="s">
        <v>109</v>
      </c>
      <c r="Q22" s="122">
        <v>1856362.8099999998</v>
      </c>
      <c r="R22" s="122">
        <f>182201.71+88938.79+105665.68</f>
        <v>376806.18</v>
      </c>
      <c r="S22" s="122">
        <f>539170.08+R22</f>
        <v>915976.26</v>
      </c>
      <c r="T22" s="150">
        <v>1856362.8099999998</v>
      </c>
      <c r="U22" s="100" t="s">
        <v>93</v>
      </c>
      <c r="V22" s="101" t="s">
        <v>103</v>
      </c>
    </row>
    <row r="23" spans="1:24" s="101" customFormat="1" ht="36" x14ac:dyDescent="0.2">
      <c r="A23" s="142" t="s">
        <v>128</v>
      </c>
      <c r="B23" s="143" t="s">
        <v>134</v>
      </c>
      <c r="C23" s="90" t="s">
        <v>94</v>
      </c>
      <c r="D23" s="90" t="s">
        <v>94</v>
      </c>
      <c r="E23" s="90" t="s">
        <v>94</v>
      </c>
      <c r="F23" s="98" t="s">
        <v>94</v>
      </c>
      <c r="G23" s="90" t="s">
        <v>129</v>
      </c>
      <c r="H23" s="90" t="s">
        <v>130</v>
      </c>
      <c r="I23" s="129" t="s">
        <v>131</v>
      </c>
      <c r="J23" s="95">
        <v>43287</v>
      </c>
      <c r="K23" s="90" t="s">
        <v>132</v>
      </c>
      <c r="L23" s="98">
        <v>2346755.1800000002</v>
      </c>
      <c r="M23" s="90" t="s">
        <v>94</v>
      </c>
      <c r="N23" s="90" t="s">
        <v>132</v>
      </c>
      <c r="O23" s="98">
        <v>296789.28000000003</v>
      </c>
      <c r="P23" s="130" t="s">
        <v>109</v>
      </c>
      <c r="Q23" s="98">
        <v>2153465.4999999995</v>
      </c>
      <c r="R23" s="122">
        <f>102929.1+104942.38+111218.49</f>
        <v>319089.97000000003</v>
      </c>
      <c r="S23" s="122">
        <f>R23</f>
        <v>319089.97000000003</v>
      </c>
      <c r="T23" s="133">
        <v>2153465.4999999995</v>
      </c>
      <c r="U23" s="100" t="s">
        <v>92</v>
      </c>
      <c r="V23" s="101" t="s">
        <v>103</v>
      </c>
    </row>
    <row r="24" spans="1:24" s="101" customFormat="1" ht="33.75" x14ac:dyDescent="0.2">
      <c r="A24" s="142" t="s">
        <v>230</v>
      </c>
      <c r="B24" s="143" t="s">
        <v>231</v>
      </c>
      <c r="C24" s="90"/>
      <c r="D24" s="90"/>
      <c r="E24" s="90"/>
      <c r="F24" s="98"/>
      <c r="G24" s="90" t="s">
        <v>194</v>
      </c>
      <c r="H24" s="90" t="s">
        <v>195</v>
      </c>
      <c r="I24" s="129" t="s">
        <v>232</v>
      </c>
      <c r="J24" s="95">
        <v>44060</v>
      </c>
      <c r="K24" s="90" t="s">
        <v>233</v>
      </c>
      <c r="L24" s="98">
        <v>320225.76</v>
      </c>
      <c r="M24" s="90"/>
      <c r="N24" s="90"/>
      <c r="O24" s="98"/>
      <c r="P24" s="130" t="s">
        <v>109</v>
      </c>
      <c r="Q24" s="98">
        <f>44416.26+5583.74+47439.79+31813.35+54738.19</f>
        <v>183991.33000000002</v>
      </c>
      <c r="R24" s="122">
        <f>Q24</f>
        <v>183991.33000000002</v>
      </c>
      <c r="S24" s="122">
        <f>R24</f>
        <v>183991.33000000002</v>
      </c>
      <c r="T24" s="122">
        <f>S24</f>
        <v>183991.33000000002</v>
      </c>
      <c r="U24" s="100" t="s">
        <v>92</v>
      </c>
    </row>
    <row r="25" spans="1:24" s="101" customFormat="1" ht="24" x14ac:dyDescent="0.2">
      <c r="A25" s="142" t="s">
        <v>155</v>
      </c>
      <c r="B25" s="143" t="s">
        <v>153</v>
      </c>
      <c r="C25" s="90" t="s">
        <v>94</v>
      </c>
      <c r="D25" s="90" t="s">
        <v>94</v>
      </c>
      <c r="E25" s="90" t="s">
        <v>94</v>
      </c>
      <c r="F25" s="98" t="s">
        <v>94</v>
      </c>
      <c r="G25" s="90" t="s">
        <v>129</v>
      </c>
      <c r="H25" s="90" t="s">
        <v>130</v>
      </c>
      <c r="I25" s="129" t="s">
        <v>156</v>
      </c>
      <c r="J25" s="95">
        <v>43697</v>
      </c>
      <c r="K25" s="90" t="s">
        <v>157</v>
      </c>
      <c r="L25" s="98">
        <v>2557881.96</v>
      </c>
      <c r="M25" s="90" t="s">
        <v>94</v>
      </c>
      <c r="N25" s="90"/>
      <c r="O25" s="147">
        <v>-25512.52</v>
      </c>
      <c r="P25" s="130" t="s">
        <v>109</v>
      </c>
      <c r="Q25" s="98">
        <v>2478179.2000000002</v>
      </c>
      <c r="R25" s="122">
        <f>169594.27+299688.97+111885.47+52020.38</f>
        <v>633189.09</v>
      </c>
      <c r="S25" s="122">
        <f>2181497.59+52020.38</f>
        <v>2233517.9699999997</v>
      </c>
      <c r="T25" s="122">
        <v>2478179.2000000002</v>
      </c>
      <c r="U25" s="100" t="s">
        <v>92</v>
      </c>
      <c r="V25" s="101" t="s">
        <v>103</v>
      </c>
    </row>
    <row r="26" spans="1:24" s="101" customFormat="1" ht="24" x14ac:dyDescent="0.2">
      <c r="A26" s="142" t="s">
        <v>161</v>
      </c>
      <c r="B26" s="143" t="s">
        <v>154</v>
      </c>
      <c r="C26" s="90" t="s">
        <v>94</v>
      </c>
      <c r="D26" s="90" t="s">
        <v>94</v>
      </c>
      <c r="E26" s="90" t="s">
        <v>94</v>
      </c>
      <c r="F26" s="98" t="s">
        <v>94</v>
      </c>
      <c r="G26" s="90" t="s">
        <v>129</v>
      </c>
      <c r="H26" s="90" t="s">
        <v>130</v>
      </c>
      <c r="I26" s="129" t="s">
        <v>159</v>
      </c>
      <c r="J26" s="95">
        <v>43703</v>
      </c>
      <c r="K26" s="90" t="s">
        <v>160</v>
      </c>
      <c r="L26" s="98">
        <v>485362.04</v>
      </c>
      <c r="M26" s="90" t="s">
        <v>94</v>
      </c>
      <c r="N26" s="90"/>
      <c r="O26" s="98"/>
      <c r="P26" s="130" t="s">
        <v>109</v>
      </c>
      <c r="Q26" s="98">
        <v>485136.01</v>
      </c>
      <c r="R26" s="122">
        <v>145845.66</v>
      </c>
      <c r="S26" s="133">
        <v>485136.01</v>
      </c>
      <c r="T26" s="133">
        <v>485136.01</v>
      </c>
      <c r="U26" s="100" t="s">
        <v>92</v>
      </c>
      <c r="V26" s="101" t="s">
        <v>103</v>
      </c>
    </row>
    <row r="27" spans="1:24" s="101" customFormat="1" ht="24" x14ac:dyDescent="0.2">
      <c r="A27" s="142" t="s">
        <v>212</v>
      </c>
      <c r="B27" s="143" t="s">
        <v>213</v>
      </c>
      <c r="C27" s="90" t="s">
        <v>94</v>
      </c>
      <c r="D27" s="90" t="s">
        <v>94</v>
      </c>
      <c r="E27" s="90" t="s">
        <v>94</v>
      </c>
      <c r="F27" s="98" t="s">
        <v>94</v>
      </c>
      <c r="G27" s="90" t="s">
        <v>129</v>
      </c>
      <c r="H27" s="90" t="s">
        <v>130</v>
      </c>
      <c r="I27" s="129" t="s">
        <v>214</v>
      </c>
      <c r="J27" s="95">
        <v>43957</v>
      </c>
      <c r="K27" s="90" t="s">
        <v>160</v>
      </c>
      <c r="L27" s="98">
        <v>664446.23</v>
      </c>
      <c r="M27" s="90" t="s">
        <v>94</v>
      </c>
      <c r="N27" s="90"/>
      <c r="O27" s="98">
        <v>47865.67</v>
      </c>
      <c r="P27" s="130" t="s">
        <v>109</v>
      </c>
      <c r="Q27" s="98">
        <v>335114.83</v>
      </c>
      <c r="R27" s="122">
        <f>81161.86+109848.74+29983.17</f>
        <v>220993.77000000002</v>
      </c>
      <c r="S27" s="122">
        <f>R27</f>
        <v>220993.77000000002</v>
      </c>
      <c r="T27" s="122">
        <v>335114.83</v>
      </c>
      <c r="U27" s="100" t="s">
        <v>92</v>
      </c>
      <c r="V27" s="101" t="s">
        <v>103</v>
      </c>
    </row>
    <row r="28" spans="1:24" s="101" customFormat="1" ht="24" x14ac:dyDescent="0.2">
      <c r="A28" s="142" t="s">
        <v>217</v>
      </c>
      <c r="B28" s="143" t="s">
        <v>184</v>
      </c>
      <c r="C28" s="90"/>
      <c r="D28" s="90"/>
      <c r="E28" s="90"/>
      <c r="F28" s="98"/>
      <c r="G28" s="90" t="s">
        <v>171</v>
      </c>
      <c r="H28" s="90" t="s">
        <v>172</v>
      </c>
      <c r="I28" s="129" t="s">
        <v>218</v>
      </c>
      <c r="J28" s="95">
        <v>43927</v>
      </c>
      <c r="K28" s="90" t="s">
        <v>183</v>
      </c>
      <c r="L28" s="98">
        <v>179594.22</v>
      </c>
      <c r="M28" s="90"/>
      <c r="N28" s="90"/>
      <c r="O28" s="98">
        <v>13327.17</v>
      </c>
      <c r="P28" s="130" t="s">
        <v>89</v>
      </c>
      <c r="Q28" s="98">
        <v>224477.33</v>
      </c>
      <c r="R28" s="122">
        <f>42788.64+77270.13+581.8+56807.77</f>
        <v>177448.34</v>
      </c>
      <c r="S28" s="150">
        <f>R28</f>
        <v>177448.34</v>
      </c>
      <c r="T28" s="150">
        <v>224477.33</v>
      </c>
      <c r="U28" s="100" t="s">
        <v>93</v>
      </c>
    </row>
    <row r="29" spans="1:24" s="101" customFormat="1" ht="22.5" x14ac:dyDescent="0.2">
      <c r="A29" s="142" t="s">
        <v>219</v>
      </c>
      <c r="B29" s="143" t="s">
        <v>170</v>
      </c>
      <c r="C29" s="90"/>
      <c r="D29" s="90"/>
      <c r="E29" s="90"/>
      <c r="F29" s="98"/>
      <c r="G29" s="90" t="s">
        <v>171</v>
      </c>
      <c r="H29" s="90" t="s">
        <v>172</v>
      </c>
      <c r="I29" s="129" t="s">
        <v>173</v>
      </c>
      <c r="J29" s="95">
        <v>43838</v>
      </c>
      <c r="K29" s="90" t="s">
        <v>183</v>
      </c>
      <c r="L29" s="98">
        <v>149715.76999999999</v>
      </c>
      <c r="M29" s="90"/>
      <c r="N29" s="90"/>
      <c r="O29" s="98">
        <v>13072.58</v>
      </c>
      <c r="P29" s="130" t="s">
        <v>89</v>
      </c>
      <c r="Q29" s="98">
        <v>162788.35</v>
      </c>
      <c r="R29" s="122">
        <v>50907.88</v>
      </c>
      <c r="S29" s="133">
        <v>162788.35</v>
      </c>
      <c r="T29" s="133">
        <v>162788.35</v>
      </c>
      <c r="U29" s="100" t="s">
        <v>93</v>
      </c>
    </row>
    <row r="30" spans="1:24" s="123" customFormat="1" ht="24" x14ac:dyDescent="0.2">
      <c r="A30" s="140" t="s">
        <v>220</v>
      </c>
      <c r="B30" s="146" t="s">
        <v>221</v>
      </c>
      <c r="C30" s="47" t="s">
        <v>94</v>
      </c>
      <c r="D30" s="47"/>
      <c r="E30" s="47"/>
      <c r="F30" s="47" t="s">
        <v>94</v>
      </c>
      <c r="G30" s="47" t="s">
        <v>165</v>
      </c>
      <c r="H30" s="47" t="s">
        <v>222</v>
      </c>
      <c r="I30" s="131" t="s">
        <v>223</v>
      </c>
      <c r="J30" s="68">
        <v>41899</v>
      </c>
      <c r="K30" s="47" t="s">
        <v>96</v>
      </c>
      <c r="L30" s="122">
        <v>289063.26</v>
      </c>
      <c r="M30" s="47" t="s">
        <v>94</v>
      </c>
      <c r="N30" s="47" t="s">
        <v>224</v>
      </c>
      <c r="O30" s="122" t="s">
        <v>94</v>
      </c>
      <c r="P30" s="132" t="s">
        <v>89</v>
      </c>
      <c r="Q30" s="122">
        <v>291443.26</v>
      </c>
      <c r="R30" s="122">
        <f t="shared" ref="R30" si="0">S30</f>
        <v>32790.53</v>
      </c>
      <c r="S30" s="133">
        <f>32790.53</f>
        <v>32790.53</v>
      </c>
      <c r="T30" s="133">
        <v>291443.26</v>
      </c>
      <c r="U30" s="100" t="s">
        <v>93</v>
      </c>
      <c r="V30" s="123" t="s">
        <v>103</v>
      </c>
      <c r="X30" s="124"/>
    </row>
    <row r="31" spans="1:24" s="72" customFormat="1" ht="39" customHeight="1" x14ac:dyDescent="0.2">
      <c r="A31" s="140" t="s">
        <v>106</v>
      </c>
      <c r="B31" s="141" t="s">
        <v>110</v>
      </c>
      <c r="C31" s="47" t="s">
        <v>94</v>
      </c>
      <c r="D31" s="47" t="s">
        <v>94</v>
      </c>
      <c r="E31" s="47" t="s">
        <v>94</v>
      </c>
      <c r="F31" s="122" t="s">
        <v>94</v>
      </c>
      <c r="G31" s="47" t="s">
        <v>108</v>
      </c>
      <c r="H31" s="47" t="s">
        <v>111</v>
      </c>
      <c r="I31" s="131" t="s">
        <v>112</v>
      </c>
      <c r="J31" s="68">
        <v>42814</v>
      </c>
      <c r="K31" s="47" t="s">
        <v>96</v>
      </c>
      <c r="L31" s="122">
        <v>9900</v>
      </c>
      <c r="M31" s="47" t="s">
        <v>94</v>
      </c>
      <c r="N31" s="47"/>
      <c r="O31" s="122" t="s">
        <v>94</v>
      </c>
      <c r="P31" s="132" t="s">
        <v>109</v>
      </c>
      <c r="Q31" s="122">
        <v>9900</v>
      </c>
      <c r="R31" s="122">
        <v>9900</v>
      </c>
      <c r="S31" s="122">
        <f>R31</f>
        <v>9900</v>
      </c>
      <c r="T31" s="133">
        <f t="shared" ref="T31" si="1">S31</f>
        <v>9900</v>
      </c>
      <c r="U31" s="37" t="s">
        <v>93</v>
      </c>
      <c r="V31" s="72" t="s">
        <v>103</v>
      </c>
    </row>
    <row r="32" spans="1:24" s="123" customFormat="1" ht="24" x14ac:dyDescent="0.2">
      <c r="A32" s="140" t="s">
        <v>225</v>
      </c>
      <c r="B32" s="146" t="s">
        <v>226</v>
      </c>
      <c r="C32" s="47" t="s">
        <v>94</v>
      </c>
      <c r="D32" s="47"/>
      <c r="E32" s="47"/>
      <c r="F32" s="47" t="s">
        <v>94</v>
      </c>
      <c r="G32" s="47" t="s">
        <v>227</v>
      </c>
      <c r="H32" s="47" t="s">
        <v>228</v>
      </c>
      <c r="I32" s="131" t="s">
        <v>229</v>
      </c>
      <c r="J32" s="68">
        <v>44032</v>
      </c>
      <c r="K32" s="90" t="s">
        <v>147</v>
      </c>
      <c r="L32" s="122">
        <v>314128.23</v>
      </c>
      <c r="M32" s="47" t="s">
        <v>94</v>
      </c>
      <c r="N32" s="47"/>
      <c r="O32" s="122" t="s">
        <v>94</v>
      </c>
      <c r="P32" s="132" t="s">
        <v>89</v>
      </c>
      <c r="Q32" s="122">
        <v>313385.03000000003</v>
      </c>
      <c r="R32" s="122">
        <f>55219.73+51731.55+62959.63+100000+25291.67+18182.45</f>
        <v>313385.03000000003</v>
      </c>
      <c r="S32" s="133">
        <f>R32</f>
        <v>313385.03000000003</v>
      </c>
      <c r="T32" s="150">
        <f>S32</f>
        <v>313385.03000000003</v>
      </c>
      <c r="U32" s="100" t="s">
        <v>93</v>
      </c>
      <c r="V32" s="123" t="s">
        <v>103</v>
      </c>
      <c r="X32" s="124"/>
    </row>
    <row r="33" spans="1:26" s="101" customFormat="1" ht="51.75" customHeight="1" x14ac:dyDescent="0.2">
      <c r="A33" s="89" t="s">
        <v>248</v>
      </c>
      <c r="B33" s="145" t="s">
        <v>249</v>
      </c>
      <c r="C33" s="90" t="s">
        <v>94</v>
      </c>
      <c r="D33" s="90" t="s">
        <v>94</v>
      </c>
      <c r="E33" s="90" t="s">
        <v>94</v>
      </c>
      <c r="F33" s="98" t="s">
        <v>94</v>
      </c>
      <c r="G33" s="90" t="s">
        <v>250</v>
      </c>
      <c r="H33" s="90" t="s">
        <v>208</v>
      </c>
      <c r="I33" s="127" t="s">
        <v>209</v>
      </c>
      <c r="J33" s="95">
        <v>43455</v>
      </c>
      <c r="K33" s="90" t="s">
        <v>121</v>
      </c>
      <c r="L33" s="98">
        <v>399930.91</v>
      </c>
      <c r="M33" s="90" t="s">
        <v>251</v>
      </c>
      <c r="N33" s="90" t="s">
        <v>252</v>
      </c>
      <c r="O33" s="98"/>
      <c r="P33" s="128" t="s">
        <v>109</v>
      </c>
      <c r="Q33" s="98">
        <v>83000</v>
      </c>
      <c r="R33" s="98">
        <v>83000</v>
      </c>
      <c r="S33" s="98">
        <v>83000</v>
      </c>
      <c r="T33" s="98">
        <v>83000</v>
      </c>
      <c r="U33" s="154" t="s">
        <v>92</v>
      </c>
      <c r="V33" s="101" t="s">
        <v>103</v>
      </c>
      <c r="Z33" s="156">
        <v>60</v>
      </c>
    </row>
    <row r="34" spans="1:26" s="101" customFormat="1" ht="33.75" x14ac:dyDescent="0.2">
      <c r="A34" s="142" t="s">
        <v>192</v>
      </c>
      <c r="B34" s="143" t="s">
        <v>193</v>
      </c>
      <c r="C34" s="90"/>
      <c r="D34" s="90"/>
      <c r="E34" s="90"/>
      <c r="F34" s="98"/>
      <c r="G34" s="90" t="s">
        <v>194</v>
      </c>
      <c r="H34" s="90" t="s">
        <v>195</v>
      </c>
      <c r="I34" s="129" t="s">
        <v>182</v>
      </c>
      <c r="J34" s="95">
        <v>43934</v>
      </c>
      <c r="K34" s="90" t="s">
        <v>147</v>
      </c>
      <c r="L34" s="98">
        <v>1007348.03</v>
      </c>
      <c r="M34" s="90"/>
      <c r="N34" s="90"/>
      <c r="O34" s="98">
        <f>52073.91+-3127.71</f>
        <v>48946.200000000004</v>
      </c>
      <c r="P34" s="132" t="s">
        <v>89</v>
      </c>
      <c r="Q34" s="151">
        <v>504821.53</v>
      </c>
      <c r="R34" s="122">
        <f>77034.17+87625.73+77177.08+38280.02</f>
        <v>280117</v>
      </c>
      <c r="S34" s="122">
        <f>77034.17+87625.73+77177.08+38280.02</f>
        <v>280117</v>
      </c>
      <c r="T34" s="122">
        <v>504821.53</v>
      </c>
      <c r="U34" s="100" t="s">
        <v>92</v>
      </c>
    </row>
    <row r="35" spans="1:26" ht="12" thickBot="1" x14ac:dyDescent="0.25">
      <c r="A35" s="60"/>
      <c r="B35" s="61"/>
      <c r="C35" s="61"/>
      <c r="D35" s="61"/>
      <c r="E35" s="134"/>
      <c r="F35" s="134"/>
      <c r="G35" s="61"/>
      <c r="H35" s="61"/>
      <c r="I35" s="61"/>
      <c r="J35" s="61"/>
      <c r="K35" s="61"/>
      <c r="L35" s="134"/>
      <c r="M35" s="61"/>
      <c r="N35" s="61"/>
      <c r="O35" s="134"/>
      <c r="P35" s="134"/>
      <c r="Q35" s="134"/>
      <c r="R35" s="148"/>
      <c r="S35" s="149"/>
      <c r="T35" s="149"/>
      <c r="U35" s="64"/>
    </row>
    <row r="36" spans="1:26" s="76" customFormat="1" ht="13.5" customHeight="1" thickBot="1" x14ac:dyDescent="0.25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9"/>
      <c r="P36" s="77" t="s">
        <v>35</v>
      </c>
      <c r="Q36" s="78">
        <f>SUM(Q11:Q35)</f>
        <v>16195171.87802122</v>
      </c>
      <c r="R36" s="78">
        <f>SUM(R11:R35)</f>
        <v>3650082.42</v>
      </c>
      <c r="S36" s="78">
        <f>SUM(S11:S35)</f>
        <v>8800437</v>
      </c>
      <c r="T36" s="78">
        <f>SUM(T11:T35)</f>
        <v>16232820.318021217</v>
      </c>
      <c r="U36" s="75"/>
    </row>
    <row r="37" spans="1:26" x14ac:dyDescent="0.2">
      <c r="W37" s="126"/>
    </row>
    <row r="38" spans="1:26" ht="14.25" x14ac:dyDescent="0.2">
      <c r="A38" s="59" t="s">
        <v>234</v>
      </c>
      <c r="W38" s="126"/>
      <c r="X38" s="125"/>
    </row>
    <row r="39" spans="1:26" x14ac:dyDescent="0.2">
      <c r="W39" s="126">
        <f>Q32</f>
        <v>313385.03000000003</v>
      </c>
      <c r="X39" s="125"/>
    </row>
    <row r="40" spans="1:26" x14ac:dyDescent="0.2">
      <c r="W40" s="152">
        <v>143474.12000000002</v>
      </c>
    </row>
    <row r="41" spans="1:26" x14ac:dyDescent="0.2">
      <c r="W41" s="153">
        <f>W40-W39</f>
        <v>-169910.91</v>
      </c>
    </row>
    <row r="43" spans="1:26" s="1" customFormat="1" ht="14.25" x14ac:dyDescent="0.2">
      <c r="A43" s="51"/>
      <c r="B43" s="52"/>
      <c r="C43" s="58" t="s">
        <v>102</v>
      </c>
      <c r="D43" s="56"/>
      <c r="E43" s="53"/>
      <c r="F43" s="52"/>
      <c r="G43" s="52"/>
      <c r="H43" s="58" t="s">
        <v>102</v>
      </c>
      <c r="I43" s="56"/>
      <c r="J43" s="52"/>
      <c r="K43" s="52"/>
      <c r="L43" s="56"/>
      <c r="M43" s="85"/>
      <c r="N43" s="85"/>
      <c r="O43" s="85"/>
      <c r="P43" s="85"/>
      <c r="Q43" s="85"/>
      <c r="R43" s="85"/>
      <c r="V43" s="2"/>
      <c r="W43" s="2"/>
    </row>
    <row r="44" spans="1:26" s="1" customFormat="1" ht="14.25" x14ac:dyDescent="0.2">
      <c r="B44" s="54"/>
      <c r="C44" s="73" t="s">
        <v>215</v>
      </c>
      <c r="D44" s="56"/>
      <c r="E44" s="53"/>
      <c r="F44" s="52"/>
      <c r="G44" s="55"/>
      <c r="H44" s="58" t="s">
        <v>104</v>
      </c>
      <c r="I44" s="57"/>
      <c r="J44" s="54"/>
      <c r="K44" s="52"/>
      <c r="L44" s="57"/>
      <c r="M44" s="85"/>
      <c r="N44" s="85"/>
      <c r="O44" s="85"/>
      <c r="P44" s="85"/>
      <c r="Q44" s="85"/>
      <c r="R44" s="85"/>
      <c r="V44" s="2"/>
      <c r="W44" s="2"/>
    </row>
    <row r="45" spans="1:26" s="9" customFormat="1" ht="14.25" x14ac:dyDescent="0.2">
      <c r="B45" s="54"/>
      <c r="C45" s="58" t="s">
        <v>135</v>
      </c>
      <c r="D45" s="56"/>
      <c r="E45" s="53"/>
      <c r="F45" s="52"/>
      <c r="G45" s="54"/>
      <c r="H45" s="58" t="s">
        <v>101</v>
      </c>
      <c r="I45" s="56"/>
      <c r="J45" s="54"/>
      <c r="K45" s="52"/>
      <c r="L45" s="56"/>
      <c r="M45" s="85"/>
      <c r="N45" s="85"/>
      <c r="O45" s="85"/>
      <c r="P45" s="85"/>
      <c r="Q45" s="85"/>
      <c r="R45" s="85"/>
    </row>
    <row r="46" spans="1:26" s="9" customFormat="1" ht="14.25" x14ac:dyDescent="0.2">
      <c r="B46" s="54"/>
      <c r="C46" s="73" t="s">
        <v>216</v>
      </c>
      <c r="D46" s="56"/>
      <c r="E46" s="53"/>
      <c r="F46" s="52"/>
      <c r="G46" s="54"/>
      <c r="H46" s="58" t="s">
        <v>105</v>
      </c>
      <c r="I46" s="56"/>
      <c r="J46" s="54"/>
      <c r="K46" s="52"/>
      <c r="L46" s="56"/>
      <c r="M46" s="58"/>
    </row>
    <row r="47" spans="1:26" s="10" customFormat="1" x14ac:dyDescent="0.2"/>
    <row r="48" spans="1:26" s="10" customFormat="1" x14ac:dyDescent="0.2"/>
  </sheetData>
  <mergeCells count="33">
    <mergeCell ref="W11:X13"/>
    <mergeCell ref="A6:M6"/>
    <mergeCell ref="P6:S6"/>
    <mergeCell ref="T6:T9"/>
    <mergeCell ref="U6:U9"/>
    <mergeCell ref="A7:A9"/>
    <mergeCell ref="N7:O7"/>
    <mergeCell ref="P7:P9"/>
    <mergeCell ref="K8:K9"/>
    <mergeCell ref="L8:L9"/>
    <mergeCell ref="M8:M9"/>
    <mergeCell ref="N8:N9"/>
    <mergeCell ref="O8:O9"/>
    <mergeCell ref="A1:U1"/>
    <mergeCell ref="I3:J3"/>
    <mergeCell ref="A4:H4"/>
    <mergeCell ref="I4:K4"/>
    <mergeCell ref="L4:N4"/>
    <mergeCell ref="A36:O36"/>
    <mergeCell ref="Q7:Q9"/>
    <mergeCell ref="R7:R9"/>
    <mergeCell ref="S7:S9"/>
    <mergeCell ref="C8:C9"/>
    <mergeCell ref="D8:D9"/>
    <mergeCell ref="E8:E9"/>
    <mergeCell ref="F8:F9"/>
    <mergeCell ref="G8:G9"/>
    <mergeCell ref="H8:H9"/>
    <mergeCell ref="J8:J9"/>
    <mergeCell ref="B7:B9"/>
    <mergeCell ref="C7:F7"/>
    <mergeCell ref="G7:H7"/>
    <mergeCell ref="I7:M7"/>
  </mergeCells>
  <printOptions horizontalCentered="1"/>
  <pageMargins left="0.39370078740157483" right="0.39370078740157483" top="1.3779527559055118" bottom="0.39370078740157483" header="0.39370078740157483" footer="0.39370078740157483"/>
  <pageSetup paperSize="9" scale="43" orientation="landscape" r:id="rId1"/>
  <headerFooter alignWithMargins="0">
    <oddHeader>&amp;C&amp;G</oddHeader>
    <oddFooter>&amp;RPág. &amp;P de &amp;N</oddFooter>
  </headerFooter>
  <rowBreaks count="1" manualBreakCount="1">
    <brk id="39" max="2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I31"/>
  <sheetViews>
    <sheetView topLeftCell="A22" workbookViewId="0">
      <selection activeCell="B26" sqref="B26"/>
    </sheetView>
  </sheetViews>
  <sheetFormatPr defaultRowHeight="12.75" x14ac:dyDescent="0.2"/>
  <cols>
    <col min="1" max="1" width="5.42578125" style="12" customWidth="1"/>
    <col min="2" max="2" width="80.28515625" customWidth="1"/>
  </cols>
  <sheetData>
    <row r="1" spans="1:9" x14ac:dyDescent="0.2">
      <c r="A1" s="13" t="s">
        <v>54</v>
      </c>
      <c r="D1" s="23"/>
      <c r="E1" s="23"/>
      <c r="F1" s="23"/>
      <c r="G1" s="23"/>
      <c r="H1" s="23"/>
      <c r="I1" s="23"/>
    </row>
    <row r="2" spans="1:9" x14ac:dyDescent="0.2">
      <c r="D2" s="23"/>
      <c r="E2" s="23"/>
      <c r="F2" s="23"/>
      <c r="G2" s="23"/>
      <c r="H2" s="23"/>
      <c r="I2" s="23"/>
    </row>
    <row r="3" spans="1:9" x14ac:dyDescent="0.2">
      <c r="A3" s="14" t="s">
        <v>36</v>
      </c>
      <c r="B3" s="15" t="s">
        <v>37</v>
      </c>
      <c r="D3" s="23"/>
      <c r="E3" s="23"/>
      <c r="F3" s="23"/>
      <c r="G3" s="23"/>
      <c r="H3" s="23"/>
      <c r="I3" s="23"/>
    </row>
    <row r="4" spans="1:9" x14ac:dyDescent="0.2">
      <c r="A4" s="16" t="s">
        <v>13</v>
      </c>
      <c r="B4" s="17" t="s">
        <v>38</v>
      </c>
      <c r="D4" s="23"/>
      <c r="E4" s="23"/>
      <c r="F4" s="23"/>
      <c r="G4" s="23"/>
      <c r="H4" s="23"/>
      <c r="I4" s="23"/>
    </row>
    <row r="5" spans="1:9" x14ac:dyDescent="0.2">
      <c r="A5" s="16" t="s">
        <v>15</v>
      </c>
      <c r="B5" s="17" t="s">
        <v>39</v>
      </c>
    </row>
    <row r="6" spans="1:9" x14ac:dyDescent="0.2">
      <c r="A6" s="16" t="s">
        <v>14</v>
      </c>
      <c r="B6" s="17" t="s">
        <v>40</v>
      </c>
    </row>
    <row r="7" spans="1:9" x14ac:dyDescent="0.2">
      <c r="A7" s="16" t="s">
        <v>16</v>
      </c>
      <c r="B7" s="17" t="s">
        <v>41</v>
      </c>
    </row>
    <row r="8" spans="1:9" ht="76.5" x14ac:dyDescent="0.2">
      <c r="A8" s="16" t="s">
        <v>19</v>
      </c>
      <c r="B8" s="18" t="s">
        <v>42</v>
      </c>
    </row>
    <row r="9" spans="1:9" ht="51" x14ac:dyDescent="0.2">
      <c r="A9" s="16" t="s">
        <v>20</v>
      </c>
      <c r="B9" s="21" t="s">
        <v>73</v>
      </c>
    </row>
    <row r="10" spans="1:9" x14ac:dyDescent="0.2">
      <c r="A10" s="16" t="s">
        <v>21</v>
      </c>
      <c r="B10" s="17" t="s">
        <v>45</v>
      </c>
    </row>
    <row r="11" spans="1:9" ht="25.5" x14ac:dyDescent="0.2">
      <c r="A11" s="16" t="s">
        <v>22</v>
      </c>
      <c r="B11" s="17" t="s">
        <v>46</v>
      </c>
    </row>
    <row r="12" spans="1:9" x14ac:dyDescent="0.2">
      <c r="A12" s="16" t="s">
        <v>23</v>
      </c>
      <c r="B12" s="17" t="s">
        <v>47</v>
      </c>
    </row>
    <row r="13" spans="1:9" x14ac:dyDescent="0.2">
      <c r="A13" s="22" t="s">
        <v>24</v>
      </c>
      <c r="B13" s="21" t="s">
        <v>66</v>
      </c>
    </row>
    <row r="14" spans="1:9" x14ac:dyDescent="0.2">
      <c r="A14" s="16" t="s">
        <v>25</v>
      </c>
      <c r="B14" s="17" t="s">
        <v>43</v>
      </c>
    </row>
    <row r="15" spans="1:9" x14ac:dyDescent="0.2">
      <c r="A15" s="16" t="s">
        <v>12</v>
      </c>
      <c r="B15" s="17" t="s">
        <v>44</v>
      </c>
    </row>
    <row r="16" spans="1:9" ht="25.5" x14ac:dyDescent="0.2">
      <c r="A16" s="16" t="s">
        <v>26</v>
      </c>
      <c r="B16" s="17" t="s">
        <v>48</v>
      </c>
    </row>
    <row r="17" spans="1:2" x14ac:dyDescent="0.2">
      <c r="A17" s="16" t="s">
        <v>27</v>
      </c>
      <c r="B17" s="17" t="s">
        <v>55</v>
      </c>
    </row>
    <row r="18" spans="1:2" ht="25.5" x14ac:dyDescent="0.2">
      <c r="A18" s="22" t="s">
        <v>28</v>
      </c>
      <c r="B18" s="21" t="s">
        <v>79</v>
      </c>
    </row>
    <row r="19" spans="1:2" x14ac:dyDescent="0.2">
      <c r="A19" s="22" t="s">
        <v>29</v>
      </c>
      <c r="B19" s="21" t="s">
        <v>80</v>
      </c>
    </row>
    <row r="20" spans="1:2" ht="25.5" x14ac:dyDescent="0.2">
      <c r="A20" s="22" t="s">
        <v>30</v>
      </c>
      <c r="B20" s="21" t="s">
        <v>67</v>
      </c>
    </row>
    <row r="21" spans="1:2" x14ac:dyDescent="0.2">
      <c r="A21" s="22" t="s">
        <v>31</v>
      </c>
      <c r="B21" s="21" t="s">
        <v>68</v>
      </c>
    </row>
    <row r="22" spans="1:2" x14ac:dyDescent="0.2">
      <c r="A22" s="22" t="s">
        <v>33</v>
      </c>
      <c r="B22" s="21" t="s">
        <v>69</v>
      </c>
    </row>
    <row r="23" spans="1:2" ht="25.5" x14ac:dyDescent="0.2">
      <c r="A23" s="16" t="s">
        <v>34</v>
      </c>
      <c r="B23" s="17" t="s">
        <v>49</v>
      </c>
    </row>
    <row r="24" spans="1:2" ht="25.5" x14ac:dyDescent="0.2">
      <c r="A24" s="16" t="s">
        <v>51</v>
      </c>
      <c r="B24" s="21" t="s">
        <v>71</v>
      </c>
    </row>
    <row r="25" spans="1:2" ht="25.5" x14ac:dyDescent="0.2">
      <c r="A25" s="22" t="s">
        <v>52</v>
      </c>
      <c r="B25" s="21" t="s">
        <v>70</v>
      </c>
    </row>
    <row r="26" spans="1:2" ht="25.5" x14ac:dyDescent="0.2">
      <c r="A26" s="16" t="s">
        <v>53</v>
      </c>
      <c r="B26" s="21" t="s">
        <v>56</v>
      </c>
    </row>
    <row r="27" spans="1:2" ht="25.5" x14ac:dyDescent="0.2">
      <c r="A27" s="16" t="s">
        <v>81</v>
      </c>
      <c r="B27" s="21" t="s">
        <v>57</v>
      </c>
    </row>
    <row r="28" spans="1:2" ht="76.5" x14ac:dyDescent="0.2">
      <c r="A28" s="16" t="s">
        <v>82</v>
      </c>
      <c r="B28" s="17" t="s">
        <v>50</v>
      </c>
    </row>
    <row r="29" spans="1:2" ht="25.5" x14ac:dyDescent="0.2">
      <c r="A29" s="16" t="s">
        <v>83</v>
      </c>
      <c r="B29" s="17" t="s">
        <v>76</v>
      </c>
    </row>
    <row r="30" spans="1:2" ht="25.5" x14ac:dyDescent="0.2">
      <c r="A30" s="16" t="s">
        <v>84</v>
      </c>
      <c r="B30" s="21" t="s">
        <v>78</v>
      </c>
    </row>
    <row r="31" spans="1:2" ht="25.5" x14ac:dyDescent="0.2">
      <c r="A31" s="19" t="s">
        <v>85</v>
      </c>
      <c r="B31" s="20" t="s">
        <v>77</v>
      </c>
    </row>
  </sheetData>
  <phoneticPr fontId="2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X49"/>
  <sheetViews>
    <sheetView view="pageBreakPreview" topLeftCell="B7" zoomScaleSheetLayoutView="100" workbookViewId="0">
      <pane ySplit="1590" topLeftCell="A10" activePane="bottomLeft"/>
      <selection activeCell="H8" sqref="H8:H9"/>
      <selection pane="bottomLeft" activeCell="J15" sqref="J15"/>
    </sheetView>
  </sheetViews>
  <sheetFormatPr defaultRowHeight="11.25" x14ac:dyDescent="0.2"/>
  <cols>
    <col min="1" max="1" width="12.28515625" style="1" hidden="1" customWidth="1"/>
    <col min="2" max="2" width="40.42578125" style="1" customWidth="1"/>
    <col min="3" max="3" width="0" style="1" hidden="1" customWidth="1"/>
    <col min="4" max="4" width="20.7109375" style="1" hidden="1" customWidth="1"/>
    <col min="5" max="5" width="10.5703125" style="1" hidden="1" customWidth="1"/>
    <col min="6" max="6" width="13.7109375" style="1" hidden="1" customWidth="1"/>
    <col min="7" max="7" width="15.5703125" style="1" hidden="1" customWidth="1"/>
    <col min="8" max="8" width="30.7109375" style="1" customWidth="1"/>
    <col min="9" max="9" width="8.5703125" style="1" customWidth="1"/>
    <col min="10" max="11" width="10.7109375" style="1" customWidth="1"/>
    <col min="12" max="12" width="13.7109375" style="1" customWidth="1"/>
    <col min="13" max="13" width="13.7109375" style="1" hidden="1" customWidth="1"/>
    <col min="14" max="14" width="10.7109375" style="1" hidden="1" customWidth="1"/>
    <col min="15" max="15" width="12.7109375" style="1" hidden="1" customWidth="1"/>
    <col min="16" max="16" width="10.7109375" style="1" hidden="1" customWidth="1"/>
    <col min="17" max="18" width="11.7109375" style="1" customWidth="1"/>
    <col min="19" max="20" width="12" style="1" hidden="1" customWidth="1"/>
    <col min="21" max="21" width="11.7109375" style="1" customWidth="1"/>
    <col min="22" max="22" width="11.28515625" style="1" customWidth="1"/>
    <col min="23" max="16384" width="9.140625" style="2"/>
  </cols>
  <sheetData>
    <row r="1" spans="1:23" s="8" customFormat="1" ht="18" x14ac:dyDescent="0.2">
      <c r="A1" s="176" t="s">
        <v>205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3" spans="1:23" s="6" customFormat="1" ht="12.75" customHeight="1" x14ac:dyDescent="0.2">
      <c r="A3" s="11" t="s">
        <v>90</v>
      </c>
      <c r="B3" s="11"/>
      <c r="C3" s="7"/>
      <c r="D3" s="5"/>
      <c r="E3" s="5"/>
      <c r="F3" s="5"/>
      <c r="G3" s="5"/>
      <c r="H3" s="5"/>
      <c r="I3" s="177"/>
      <c r="J3" s="177"/>
      <c r="K3" s="119"/>
      <c r="L3" s="7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3" s="6" customFormat="1" ht="12.75" customHeight="1" x14ac:dyDescent="0.2">
      <c r="A4" s="177" t="s">
        <v>91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7"/>
      <c r="P4" s="5"/>
      <c r="Q4" s="5"/>
      <c r="R4" s="5"/>
      <c r="S4" s="5"/>
      <c r="T4" s="5"/>
      <c r="U4" s="5"/>
      <c r="V4" s="5"/>
    </row>
    <row r="5" spans="1:23" s="4" customFormat="1" ht="13.5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s="79" customFormat="1" ht="11.25" customHeight="1" thickBot="1" x14ac:dyDescent="0.25">
      <c r="A6" s="179" t="s">
        <v>17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1"/>
      <c r="M6" s="181"/>
      <c r="N6" s="120"/>
      <c r="O6" s="120"/>
      <c r="P6" s="182" t="s">
        <v>18</v>
      </c>
      <c r="Q6" s="183"/>
      <c r="R6" s="183"/>
      <c r="S6" s="183"/>
      <c r="T6" s="184"/>
      <c r="U6" s="174" t="s">
        <v>204</v>
      </c>
      <c r="V6" s="163" t="s">
        <v>11</v>
      </c>
    </row>
    <row r="7" spans="1:23" s="80" customFormat="1" ht="11.25" customHeight="1" x14ac:dyDescent="0.2">
      <c r="A7" s="172" t="s">
        <v>3</v>
      </c>
      <c r="B7" s="172" t="s">
        <v>72</v>
      </c>
      <c r="C7" s="174" t="s">
        <v>1</v>
      </c>
      <c r="D7" s="160"/>
      <c r="E7" s="175"/>
      <c r="F7" s="163"/>
      <c r="G7" s="174" t="s">
        <v>75</v>
      </c>
      <c r="H7" s="163"/>
      <c r="I7" s="174" t="s">
        <v>5</v>
      </c>
      <c r="J7" s="160"/>
      <c r="K7" s="160"/>
      <c r="L7" s="175"/>
      <c r="M7" s="175"/>
      <c r="N7" s="174" t="s">
        <v>60</v>
      </c>
      <c r="O7" s="163"/>
      <c r="P7" s="174" t="s">
        <v>8</v>
      </c>
      <c r="Q7" s="160" t="s">
        <v>206</v>
      </c>
      <c r="R7" s="160" t="s">
        <v>9</v>
      </c>
      <c r="S7" s="160" t="s">
        <v>65</v>
      </c>
      <c r="T7" s="163" t="s">
        <v>32</v>
      </c>
      <c r="U7" s="185"/>
      <c r="V7" s="164"/>
    </row>
    <row r="8" spans="1:23" s="80" customFormat="1" ht="44.25" customHeight="1" x14ac:dyDescent="0.2">
      <c r="A8" s="173"/>
      <c r="B8" s="173"/>
      <c r="C8" s="166" t="s">
        <v>2</v>
      </c>
      <c r="D8" s="168" t="s">
        <v>4</v>
      </c>
      <c r="E8" s="169" t="s">
        <v>59</v>
      </c>
      <c r="F8" s="170" t="s">
        <v>58</v>
      </c>
      <c r="G8" s="166" t="s">
        <v>74</v>
      </c>
      <c r="H8" s="169" t="s">
        <v>0</v>
      </c>
      <c r="I8" s="118" t="s">
        <v>2</v>
      </c>
      <c r="J8" s="168" t="s">
        <v>6</v>
      </c>
      <c r="K8" s="168" t="s">
        <v>61</v>
      </c>
      <c r="L8" s="168" t="s">
        <v>7</v>
      </c>
      <c r="M8" s="169" t="s">
        <v>62</v>
      </c>
      <c r="N8" s="166" t="s">
        <v>63</v>
      </c>
      <c r="O8" s="169" t="s">
        <v>64</v>
      </c>
      <c r="P8" s="185"/>
      <c r="Q8" s="161"/>
      <c r="R8" s="161"/>
      <c r="S8" s="161"/>
      <c r="T8" s="164"/>
      <c r="U8" s="185"/>
      <c r="V8" s="164"/>
    </row>
    <row r="9" spans="1:23" s="82" customFormat="1" ht="12" thickBot="1" x14ac:dyDescent="0.25">
      <c r="A9" s="171"/>
      <c r="B9" s="171"/>
      <c r="C9" s="167"/>
      <c r="D9" s="162"/>
      <c r="E9" s="165"/>
      <c r="F9" s="171"/>
      <c r="G9" s="167"/>
      <c r="H9" s="165"/>
      <c r="I9" s="81"/>
      <c r="J9" s="162"/>
      <c r="K9" s="162"/>
      <c r="L9" s="162"/>
      <c r="M9" s="165"/>
      <c r="N9" s="167"/>
      <c r="O9" s="165"/>
      <c r="P9" s="167"/>
      <c r="Q9" s="162"/>
      <c r="R9" s="162"/>
      <c r="S9" s="162"/>
      <c r="T9" s="165"/>
      <c r="U9" s="167"/>
      <c r="V9" s="165"/>
    </row>
    <row r="10" spans="1:23" x14ac:dyDescent="0.2">
      <c r="A10" s="26"/>
      <c r="B10" s="26"/>
      <c r="C10" s="27"/>
      <c r="D10" s="28"/>
      <c r="E10" s="31"/>
      <c r="F10" s="30"/>
      <c r="G10" s="27"/>
      <c r="H10" s="30"/>
      <c r="I10" s="27"/>
      <c r="J10" s="46"/>
      <c r="K10" s="28"/>
      <c r="L10" s="29"/>
      <c r="M10" s="31"/>
      <c r="N10" s="27"/>
      <c r="O10" s="32"/>
      <c r="P10" s="24"/>
      <c r="Q10" s="33"/>
      <c r="R10" s="33"/>
      <c r="S10" s="29"/>
      <c r="T10" s="25"/>
      <c r="U10" s="36"/>
      <c r="V10" s="34"/>
    </row>
    <row r="11" spans="1:23" s="101" customFormat="1" ht="51.75" customHeight="1" x14ac:dyDescent="0.2">
      <c r="A11" s="87" t="s">
        <v>187</v>
      </c>
      <c r="B11" s="88" t="s">
        <v>185</v>
      </c>
      <c r="C11" s="89"/>
      <c r="D11" s="90"/>
      <c r="E11" s="91"/>
      <c r="F11" s="92"/>
      <c r="G11" s="89" t="s">
        <v>188</v>
      </c>
      <c r="H11" s="93" t="s">
        <v>186</v>
      </c>
      <c r="I11" s="94" t="s">
        <v>189</v>
      </c>
      <c r="J11" s="95">
        <v>42110</v>
      </c>
      <c r="K11" s="90" t="s">
        <v>190</v>
      </c>
      <c r="L11" s="92">
        <v>1314116.29</v>
      </c>
      <c r="M11" s="91"/>
      <c r="N11" s="89" t="s">
        <v>191</v>
      </c>
      <c r="O11" s="96"/>
      <c r="P11" s="97" t="s">
        <v>89</v>
      </c>
      <c r="Q11" s="98"/>
      <c r="R11" s="98">
        <v>1085695.98</v>
      </c>
      <c r="S11" s="98">
        <v>243130.13</v>
      </c>
      <c r="T11" s="98">
        <v>243130.13</v>
      </c>
      <c r="U11" s="99">
        <f>L11-R11</f>
        <v>228420.31000000006</v>
      </c>
      <c r="V11" s="100" t="s">
        <v>92</v>
      </c>
    </row>
    <row r="12" spans="1:23" s="101" customFormat="1" ht="65.25" customHeight="1" x14ac:dyDescent="0.2">
      <c r="A12" s="87" t="s">
        <v>113</v>
      </c>
      <c r="B12" s="102" t="s">
        <v>114</v>
      </c>
      <c r="C12" s="89" t="s">
        <v>94</v>
      </c>
      <c r="D12" s="90" t="s">
        <v>94</v>
      </c>
      <c r="E12" s="91" t="s">
        <v>94</v>
      </c>
      <c r="F12" s="92" t="s">
        <v>94</v>
      </c>
      <c r="G12" s="89" t="s">
        <v>115</v>
      </c>
      <c r="H12" s="93" t="s">
        <v>116</v>
      </c>
      <c r="I12" s="94" t="s">
        <v>117</v>
      </c>
      <c r="J12" s="95">
        <v>43028</v>
      </c>
      <c r="K12" s="90" t="s">
        <v>118</v>
      </c>
      <c r="L12" s="92">
        <v>1360882.6</v>
      </c>
      <c r="M12" s="91" t="s">
        <v>94</v>
      </c>
      <c r="N12" s="89" t="s">
        <v>199</v>
      </c>
      <c r="O12" s="96" t="s">
        <v>94</v>
      </c>
      <c r="P12" s="97" t="s">
        <v>89</v>
      </c>
      <c r="Q12" s="98">
        <v>1309885.95</v>
      </c>
      <c r="R12" s="98">
        <v>1309885.9500000002</v>
      </c>
      <c r="S12" s="92">
        <v>70935.38</v>
      </c>
      <c r="T12" s="92">
        <f>128106.11+S12</f>
        <v>199041.49</v>
      </c>
      <c r="U12" s="99">
        <f>Q12-R12</f>
        <v>0</v>
      </c>
      <c r="V12" s="100" t="s">
        <v>93</v>
      </c>
      <c r="W12" s="101" t="s">
        <v>103</v>
      </c>
    </row>
    <row r="13" spans="1:23" s="101" customFormat="1" ht="51.75" customHeight="1" x14ac:dyDescent="0.2">
      <c r="A13" s="87" t="s">
        <v>123</v>
      </c>
      <c r="B13" s="88" t="s">
        <v>126</v>
      </c>
      <c r="C13" s="89" t="s">
        <v>94</v>
      </c>
      <c r="D13" s="90" t="s">
        <v>94</v>
      </c>
      <c r="E13" s="91" t="s">
        <v>94</v>
      </c>
      <c r="F13" s="92" t="s">
        <v>94</v>
      </c>
      <c r="G13" s="89" t="s">
        <v>95</v>
      </c>
      <c r="H13" s="93" t="s">
        <v>122</v>
      </c>
      <c r="I13" s="94" t="s">
        <v>124</v>
      </c>
      <c r="J13" s="95">
        <v>43066</v>
      </c>
      <c r="K13" s="90" t="s">
        <v>107</v>
      </c>
      <c r="L13" s="92">
        <v>1732195.9</v>
      </c>
      <c r="M13" s="91" t="s">
        <v>94</v>
      </c>
      <c r="N13" s="89" t="s">
        <v>199</v>
      </c>
      <c r="O13" s="96" t="s">
        <v>94</v>
      </c>
      <c r="P13" s="97" t="s">
        <v>89</v>
      </c>
      <c r="Q13" s="98">
        <v>1939861.1625144002</v>
      </c>
      <c r="R13" s="98">
        <v>1632552.38</v>
      </c>
      <c r="S13" s="92">
        <v>38118.400000000001</v>
      </c>
      <c r="T13" s="92">
        <f>144279.04+S13</f>
        <v>182397.44</v>
      </c>
      <c r="U13" s="99">
        <f>Q13-R13</f>
        <v>307308.78251440031</v>
      </c>
      <c r="V13" s="100" t="s">
        <v>92</v>
      </c>
      <c r="W13" s="101" t="s">
        <v>103</v>
      </c>
    </row>
    <row r="14" spans="1:23" s="72" customFormat="1" ht="51.75" hidden="1" customHeight="1" x14ac:dyDescent="0.2">
      <c r="A14" s="103" t="s">
        <v>142</v>
      </c>
      <c r="B14" s="104" t="s">
        <v>143</v>
      </c>
      <c r="C14" s="105" t="s">
        <v>94</v>
      </c>
      <c r="D14" s="106" t="s">
        <v>94</v>
      </c>
      <c r="E14" s="107" t="s">
        <v>94</v>
      </c>
      <c r="F14" s="108" t="s">
        <v>94</v>
      </c>
      <c r="G14" s="105" t="s">
        <v>137</v>
      </c>
      <c r="H14" s="109" t="s">
        <v>138</v>
      </c>
      <c r="I14" s="110" t="s">
        <v>148</v>
      </c>
      <c r="J14" s="111">
        <v>43598</v>
      </c>
      <c r="K14" s="106" t="s">
        <v>144</v>
      </c>
      <c r="L14" s="108">
        <v>1170539.8999999999</v>
      </c>
      <c r="M14" s="107" t="s">
        <v>94</v>
      </c>
      <c r="N14" s="105" t="s">
        <v>144</v>
      </c>
      <c r="O14" s="112"/>
      <c r="P14" s="113" t="s">
        <v>109</v>
      </c>
      <c r="Q14" s="108"/>
      <c r="R14" s="108">
        <f>S14</f>
        <v>542805.45000000007</v>
      </c>
      <c r="S14" s="108">
        <f>520564.59+13897.36+8343.5</f>
        <v>542805.45000000007</v>
      </c>
      <c r="T14" s="108">
        <f>520564.59+13897.36+8343.5</f>
        <v>542805.45000000007</v>
      </c>
      <c r="U14" s="99">
        <f>L14-R14</f>
        <v>627734.44999999984</v>
      </c>
      <c r="V14" s="116" t="s">
        <v>92</v>
      </c>
      <c r="W14" s="72" t="s">
        <v>103</v>
      </c>
    </row>
    <row r="15" spans="1:23" s="101" customFormat="1" ht="51.75" customHeight="1" x14ac:dyDescent="0.2">
      <c r="A15" s="87" t="s">
        <v>151</v>
      </c>
      <c r="B15" s="88" t="s">
        <v>150</v>
      </c>
      <c r="C15" s="89" t="s">
        <v>94</v>
      </c>
      <c r="D15" s="90" t="s">
        <v>94</v>
      </c>
      <c r="E15" s="91" t="s">
        <v>94</v>
      </c>
      <c r="F15" s="92" t="s">
        <v>94</v>
      </c>
      <c r="G15" s="89" t="s">
        <v>137</v>
      </c>
      <c r="H15" s="93" t="s">
        <v>138</v>
      </c>
      <c r="I15" s="94" t="s">
        <v>158</v>
      </c>
      <c r="J15" s="95">
        <v>43279</v>
      </c>
      <c r="K15" s="90" t="s">
        <v>147</v>
      </c>
      <c r="L15" s="92">
        <v>248253.86</v>
      </c>
      <c r="M15" s="91" t="s">
        <v>94</v>
      </c>
      <c r="N15" s="89" t="s">
        <v>152</v>
      </c>
      <c r="O15" s="96"/>
      <c r="P15" s="97" t="s">
        <v>109</v>
      </c>
      <c r="Q15" s="92"/>
      <c r="R15" s="92">
        <f>49975.31+S15</f>
        <v>150559.46</v>
      </c>
      <c r="S15" s="92">
        <v>100584.15</v>
      </c>
      <c r="T15" s="92">
        <f>S15</f>
        <v>100584.15</v>
      </c>
      <c r="U15" s="99">
        <f>L15-R15</f>
        <v>97694.399999999994</v>
      </c>
      <c r="V15" s="100" t="s">
        <v>92</v>
      </c>
      <c r="W15" s="101" t="s">
        <v>103</v>
      </c>
    </row>
    <row r="16" spans="1:23" s="101" customFormat="1" ht="51.75" customHeight="1" x14ac:dyDescent="0.2">
      <c r="A16" s="87" t="s">
        <v>145</v>
      </c>
      <c r="B16" s="88" t="s">
        <v>146</v>
      </c>
      <c r="C16" s="89" t="s">
        <v>94</v>
      </c>
      <c r="D16" s="90" t="s">
        <v>94</v>
      </c>
      <c r="E16" s="91" t="s">
        <v>94</v>
      </c>
      <c r="F16" s="92" t="s">
        <v>94</v>
      </c>
      <c r="G16" s="89" t="s">
        <v>140</v>
      </c>
      <c r="H16" s="93" t="s">
        <v>141</v>
      </c>
      <c r="I16" s="94" t="s">
        <v>149</v>
      </c>
      <c r="J16" s="95">
        <v>43711</v>
      </c>
      <c r="K16" s="90" t="s">
        <v>147</v>
      </c>
      <c r="L16" s="92">
        <v>216197.12</v>
      </c>
      <c r="M16" s="91" t="s">
        <v>94</v>
      </c>
      <c r="N16" s="89" t="s">
        <v>107</v>
      </c>
      <c r="O16" s="96"/>
      <c r="P16" s="97" t="s">
        <v>109</v>
      </c>
      <c r="Q16" s="98"/>
      <c r="R16" s="98">
        <f>10944.94+S16</f>
        <v>76111.39</v>
      </c>
      <c r="S16" s="98">
        <v>65166.45</v>
      </c>
      <c r="T16" s="98">
        <f>10944.94+S16</f>
        <v>76111.39</v>
      </c>
      <c r="U16" s="99">
        <f>L16-R16</f>
        <v>140085.72999999998</v>
      </c>
      <c r="V16" s="100" t="s">
        <v>92</v>
      </c>
      <c r="W16" s="101" t="s">
        <v>103</v>
      </c>
    </row>
    <row r="17" spans="1:23" s="101" customFormat="1" ht="51.75" customHeight="1" x14ac:dyDescent="0.2">
      <c r="A17" s="87" t="s">
        <v>196</v>
      </c>
      <c r="B17" s="88" t="s">
        <v>197</v>
      </c>
      <c r="C17" s="89" t="s">
        <v>94</v>
      </c>
      <c r="D17" s="90" t="s">
        <v>94</v>
      </c>
      <c r="E17" s="91" t="s">
        <v>94</v>
      </c>
      <c r="F17" s="92" t="s">
        <v>94</v>
      </c>
      <c r="G17" s="89" t="s">
        <v>140</v>
      </c>
      <c r="H17" s="93" t="s">
        <v>141</v>
      </c>
      <c r="I17" s="94" t="s">
        <v>198</v>
      </c>
      <c r="J17" s="95">
        <v>43838</v>
      </c>
      <c r="K17" s="90" t="s">
        <v>147</v>
      </c>
      <c r="L17" s="92">
        <v>61582.58</v>
      </c>
      <c r="M17" s="91" t="s">
        <v>94</v>
      </c>
      <c r="N17" s="89"/>
      <c r="O17" s="96"/>
      <c r="P17" s="97" t="s">
        <v>109</v>
      </c>
      <c r="Q17" s="98"/>
      <c r="R17" s="98">
        <v>19897.52</v>
      </c>
      <c r="S17" s="98">
        <v>19897.52</v>
      </c>
      <c r="T17" s="98">
        <v>19897.52</v>
      </c>
      <c r="U17" s="99">
        <f>L17-R17</f>
        <v>41685.06</v>
      </c>
      <c r="V17" s="100" t="s">
        <v>92</v>
      </c>
      <c r="W17" s="101" t="s">
        <v>103</v>
      </c>
    </row>
    <row r="18" spans="1:23" s="101" customFormat="1" ht="51.75" customHeight="1" x14ac:dyDescent="0.2">
      <c r="A18" s="87" t="s">
        <v>128</v>
      </c>
      <c r="B18" s="88" t="s">
        <v>133</v>
      </c>
      <c r="C18" s="89" t="s">
        <v>94</v>
      </c>
      <c r="D18" s="90" t="s">
        <v>94</v>
      </c>
      <c r="E18" s="91" t="s">
        <v>94</v>
      </c>
      <c r="F18" s="92" t="s">
        <v>94</v>
      </c>
      <c r="G18" s="89" t="s">
        <v>129</v>
      </c>
      <c r="H18" s="93" t="s">
        <v>130</v>
      </c>
      <c r="I18" s="94" t="s">
        <v>131</v>
      </c>
      <c r="J18" s="95">
        <v>43287</v>
      </c>
      <c r="K18" s="90" t="s">
        <v>132</v>
      </c>
      <c r="L18" s="92">
        <v>1750707.13</v>
      </c>
      <c r="M18" s="91" t="s">
        <v>94</v>
      </c>
      <c r="N18" s="89" t="s">
        <v>132</v>
      </c>
      <c r="O18" s="96">
        <v>154989.55000000005</v>
      </c>
      <c r="P18" s="97" t="s">
        <v>109</v>
      </c>
      <c r="Q18" s="98"/>
      <c r="R18" s="98">
        <v>1610907.4</v>
      </c>
      <c r="S18" s="92">
        <f>26759.17+40821.63+154989.55+58694.79+42416.73</f>
        <v>323681.86999999994</v>
      </c>
      <c r="T18" s="92">
        <f>89990.81+99169.13+26328.36+S18</f>
        <v>539170.16999999993</v>
      </c>
      <c r="U18" s="99">
        <f>L18-R18</f>
        <v>139799.72999999998</v>
      </c>
      <c r="V18" s="100" t="s">
        <v>92</v>
      </c>
      <c r="W18" s="101" t="s">
        <v>103</v>
      </c>
    </row>
    <row r="19" spans="1:23" s="101" customFormat="1" ht="51.75" customHeight="1" x14ac:dyDescent="0.2">
      <c r="A19" s="87" t="s">
        <v>128</v>
      </c>
      <c r="B19" s="88" t="s">
        <v>134</v>
      </c>
      <c r="C19" s="89" t="s">
        <v>94</v>
      </c>
      <c r="D19" s="90" t="s">
        <v>94</v>
      </c>
      <c r="E19" s="91" t="s">
        <v>94</v>
      </c>
      <c r="F19" s="92" t="s">
        <v>94</v>
      </c>
      <c r="G19" s="89" t="s">
        <v>129</v>
      </c>
      <c r="H19" s="93" t="s">
        <v>130</v>
      </c>
      <c r="I19" s="94" t="s">
        <v>131</v>
      </c>
      <c r="J19" s="95">
        <v>43287</v>
      </c>
      <c r="K19" s="90" t="s">
        <v>132</v>
      </c>
      <c r="L19" s="92">
        <v>2346755.1800000002</v>
      </c>
      <c r="M19" s="91" t="s">
        <v>94</v>
      </c>
      <c r="N19" s="89" t="s">
        <v>132</v>
      </c>
      <c r="O19" s="96">
        <v>296789.28000000003</v>
      </c>
      <c r="P19" s="97" t="s">
        <v>109</v>
      </c>
      <c r="Q19" s="98">
        <v>2640544.4599999995</v>
      </c>
      <c r="R19" s="98">
        <v>1913979.9100000001</v>
      </c>
      <c r="S19" s="92">
        <f>37546.51+5991.43+139308.61+119934.16+54165.32</f>
        <v>356946.02999999997</v>
      </c>
      <c r="T19" s="92">
        <f>S19</f>
        <v>356946.02999999997</v>
      </c>
      <c r="U19" s="121">
        <f>Q19-R19</f>
        <v>726564.54999999935</v>
      </c>
      <c r="V19" s="100" t="s">
        <v>92</v>
      </c>
      <c r="W19" s="101" t="s">
        <v>103</v>
      </c>
    </row>
    <row r="20" spans="1:23" s="101" customFormat="1" ht="51.75" customHeight="1" x14ac:dyDescent="0.2">
      <c r="A20" s="87" t="s">
        <v>192</v>
      </c>
      <c r="B20" s="88" t="s">
        <v>193</v>
      </c>
      <c r="C20" s="89"/>
      <c r="D20" s="90"/>
      <c r="E20" s="91"/>
      <c r="F20" s="92"/>
      <c r="G20" s="89" t="s">
        <v>194</v>
      </c>
      <c r="H20" s="93" t="s">
        <v>195</v>
      </c>
      <c r="I20" s="94" t="s">
        <v>182</v>
      </c>
      <c r="J20" s="95">
        <v>43903</v>
      </c>
      <c r="K20" s="90" t="s">
        <v>147</v>
      </c>
      <c r="L20" s="92">
        <v>1007348.03</v>
      </c>
      <c r="M20" s="91"/>
      <c r="N20" s="89"/>
      <c r="O20" s="96">
        <v>49023.73</v>
      </c>
      <c r="P20" s="97" t="s">
        <v>109</v>
      </c>
      <c r="Q20" s="98"/>
      <c r="R20" s="98">
        <v>54016.04</v>
      </c>
      <c r="S20" s="98">
        <v>54016.04</v>
      </c>
      <c r="T20" s="98">
        <v>54016.04</v>
      </c>
      <c r="U20" s="99">
        <f>L20-R20</f>
        <v>953331.99</v>
      </c>
      <c r="V20" s="100" t="s">
        <v>92</v>
      </c>
    </row>
    <row r="21" spans="1:23" s="101" customFormat="1" ht="51.75" customHeight="1" x14ac:dyDescent="0.2">
      <c r="A21" s="87" t="s">
        <v>155</v>
      </c>
      <c r="B21" s="88" t="s">
        <v>153</v>
      </c>
      <c r="C21" s="89" t="s">
        <v>94</v>
      </c>
      <c r="D21" s="90" t="s">
        <v>94</v>
      </c>
      <c r="E21" s="91" t="s">
        <v>94</v>
      </c>
      <c r="F21" s="92" t="s">
        <v>94</v>
      </c>
      <c r="G21" s="89" t="s">
        <v>129</v>
      </c>
      <c r="H21" s="93" t="s">
        <v>130</v>
      </c>
      <c r="I21" s="94" t="s">
        <v>156</v>
      </c>
      <c r="J21" s="95">
        <v>43697</v>
      </c>
      <c r="K21" s="90" t="s">
        <v>157</v>
      </c>
      <c r="L21" s="92">
        <v>2557881.96</v>
      </c>
      <c r="M21" s="91" t="s">
        <v>94</v>
      </c>
      <c r="N21" s="89"/>
      <c r="O21" s="117">
        <v>-25512.52</v>
      </c>
      <c r="P21" s="97" t="s">
        <v>109</v>
      </c>
      <c r="Q21" s="98"/>
      <c r="R21" s="98">
        <f>953602.61+S21</f>
        <v>1641996.01</v>
      </c>
      <c r="S21" s="92">
        <f>110104.76+48143.98+127528.44+91072.76+234265.61+77277.85</f>
        <v>688393.4</v>
      </c>
      <c r="T21" s="92">
        <f>782203.6+S21</f>
        <v>1470597</v>
      </c>
      <c r="U21" s="99">
        <f>L21-R21</f>
        <v>915885.95</v>
      </c>
      <c r="V21" s="100" t="s">
        <v>92</v>
      </c>
      <c r="W21" s="101" t="s">
        <v>103</v>
      </c>
    </row>
    <row r="22" spans="1:23" s="72" customFormat="1" ht="51.75" hidden="1" customHeight="1" x14ac:dyDescent="0.2">
      <c r="A22" s="103" t="s">
        <v>161</v>
      </c>
      <c r="B22" s="104" t="s">
        <v>154</v>
      </c>
      <c r="C22" s="105" t="s">
        <v>94</v>
      </c>
      <c r="D22" s="106" t="s">
        <v>94</v>
      </c>
      <c r="E22" s="107" t="s">
        <v>94</v>
      </c>
      <c r="F22" s="108" t="s">
        <v>94</v>
      </c>
      <c r="G22" s="105" t="s">
        <v>129</v>
      </c>
      <c r="H22" s="109" t="s">
        <v>130</v>
      </c>
      <c r="I22" s="110" t="s">
        <v>159</v>
      </c>
      <c r="J22" s="111">
        <v>43703</v>
      </c>
      <c r="K22" s="106" t="s">
        <v>160</v>
      </c>
      <c r="L22" s="108">
        <v>485362.04</v>
      </c>
      <c r="M22" s="107" t="s">
        <v>94</v>
      </c>
      <c r="N22" s="105"/>
      <c r="O22" s="112"/>
      <c r="P22" s="113" t="s">
        <v>109</v>
      </c>
      <c r="Q22" s="114"/>
      <c r="R22" s="114">
        <v>97988</v>
      </c>
      <c r="S22" s="108">
        <v>97988</v>
      </c>
      <c r="T22" s="108">
        <f>S22</f>
        <v>97988</v>
      </c>
      <c r="U22" s="99">
        <f>L22-R22</f>
        <v>387374.04</v>
      </c>
      <c r="V22" s="116" t="s">
        <v>92</v>
      </c>
      <c r="W22" s="72" t="s">
        <v>103</v>
      </c>
    </row>
    <row r="23" spans="1:23" s="101" customFormat="1" ht="51.75" customHeight="1" x14ac:dyDescent="0.2">
      <c r="A23" s="87" t="s">
        <v>181</v>
      </c>
      <c r="B23" s="88" t="s">
        <v>184</v>
      </c>
      <c r="C23" s="89"/>
      <c r="D23" s="90"/>
      <c r="E23" s="91"/>
      <c r="F23" s="92"/>
      <c r="G23" s="89" t="s">
        <v>171</v>
      </c>
      <c r="H23" s="93" t="s">
        <v>172</v>
      </c>
      <c r="I23" s="94" t="s">
        <v>182</v>
      </c>
      <c r="J23" s="95">
        <v>43927</v>
      </c>
      <c r="K23" s="90" t="s">
        <v>183</v>
      </c>
      <c r="L23" s="92">
        <v>179594.22</v>
      </c>
      <c r="M23" s="91"/>
      <c r="N23" s="89"/>
      <c r="O23" s="96"/>
      <c r="P23" s="97" t="s">
        <v>89</v>
      </c>
      <c r="Q23" s="98"/>
      <c r="R23" s="98">
        <f>S23</f>
        <v>16443.72</v>
      </c>
      <c r="S23" s="98">
        <f>16443.72</f>
        <v>16443.72</v>
      </c>
      <c r="T23" s="98">
        <f>S23</f>
        <v>16443.72</v>
      </c>
      <c r="U23" s="99">
        <f>L23-R23</f>
        <v>163150.5</v>
      </c>
      <c r="V23" s="100" t="s">
        <v>92</v>
      </c>
    </row>
    <row r="24" spans="1:23" s="101" customFormat="1" ht="51.75" customHeight="1" x14ac:dyDescent="0.2">
      <c r="A24" s="87" t="s">
        <v>169</v>
      </c>
      <c r="B24" s="88" t="s">
        <v>170</v>
      </c>
      <c r="C24" s="89"/>
      <c r="D24" s="90"/>
      <c r="E24" s="91"/>
      <c r="F24" s="92"/>
      <c r="G24" s="89" t="s">
        <v>171</v>
      </c>
      <c r="H24" s="93" t="s">
        <v>172</v>
      </c>
      <c r="I24" s="94" t="s">
        <v>173</v>
      </c>
      <c r="J24" s="95">
        <v>43838</v>
      </c>
      <c r="K24" s="90" t="s">
        <v>160</v>
      </c>
      <c r="L24" s="92">
        <v>149715.76999999999</v>
      </c>
      <c r="M24" s="91"/>
      <c r="N24" s="89"/>
      <c r="O24" s="96"/>
      <c r="P24" s="97" t="s">
        <v>89</v>
      </c>
      <c r="Q24" s="98"/>
      <c r="R24" s="98">
        <f>31524.12+S24</f>
        <v>111880.45999999999</v>
      </c>
      <c r="S24" s="98">
        <f>22895.51+13017.19+15616.31+28827.33</f>
        <v>80356.34</v>
      </c>
      <c r="T24" s="98">
        <f>31524.12+S24</f>
        <v>111880.45999999999</v>
      </c>
      <c r="U24" s="99">
        <f>L24-R24</f>
        <v>37835.31</v>
      </c>
      <c r="V24" s="100" t="s">
        <v>92</v>
      </c>
    </row>
    <row r="25" spans="1:23" s="101" customFormat="1" ht="51.75" customHeight="1" x14ac:dyDescent="0.2">
      <c r="A25" s="87" t="s">
        <v>169</v>
      </c>
      <c r="B25" s="88" t="s">
        <v>201</v>
      </c>
      <c r="C25" s="89"/>
      <c r="D25" s="90"/>
      <c r="E25" s="91"/>
      <c r="F25" s="92"/>
      <c r="G25" s="89" t="s">
        <v>171</v>
      </c>
      <c r="H25" s="93" t="s">
        <v>138</v>
      </c>
      <c r="I25" s="94" t="s">
        <v>202</v>
      </c>
      <c r="J25" s="95">
        <v>43095</v>
      </c>
      <c r="K25" s="90" t="s">
        <v>203</v>
      </c>
      <c r="L25" s="92">
        <v>648374.32999999996</v>
      </c>
      <c r="M25" s="91"/>
      <c r="N25" s="89"/>
      <c r="O25" s="96"/>
      <c r="P25" s="97" t="s">
        <v>89</v>
      </c>
      <c r="Q25" s="98">
        <v>663545</v>
      </c>
      <c r="R25" s="98">
        <v>553016.48200000008</v>
      </c>
      <c r="S25" s="98">
        <f>22895.51+13017.19+15616.31+28827.33</f>
        <v>80356.34</v>
      </c>
      <c r="T25" s="98">
        <f>31524.12+S25</f>
        <v>111880.45999999999</v>
      </c>
      <c r="U25" s="99">
        <f>Q25-R25</f>
        <v>110528.51799999992</v>
      </c>
      <c r="V25" s="100" t="s">
        <v>92</v>
      </c>
    </row>
    <row r="26" spans="1:23" s="101" customFormat="1" ht="51.75" customHeight="1" x14ac:dyDescent="0.2">
      <c r="A26" s="87" t="s">
        <v>169</v>
      </c>
      <c r="B26" s="88" t="s">
        <v>207</v>
      </c>
      <c r="C26" s="89"/>
      <c r="D26" s="90"/>
      <c r="E26" s="91"/>
      <c r="F26" s="92"/>
      <c r="G26" s="89" t="s">
        <v>171</v>
      </c>
      <c r="H26" s="93" t="s">
        <v>208</v>
      </c>
      <c r="I26" s="94" t="s">
        <v>209</v>
      </c>
      <c r="J26" s="95">
        <v>43455</v>
      </c>
      <c r="K26" s="90" t="s">
        <v>203</v>
      </c>
      <c r="L26" s="92">
        <v>399930.91</v>
      </c>
      <c r="M26" s="91"/>
      <c r="N26" s="89"/>
      <c r="O26" s="96"/>
      <c r="P26" s="97" t="s">
        <v>89</v>
      </c>
      <c r="Q26" s="98"/>
      <c r="R26" s="98">
        <v>83787.75</v>
      </c>
      <c r="S26" s="98">
        <f>22895.51+13017.19+15616.31+28827.33</f>
        <v>80356.34</v>
      </c>
      <c r="T26" s="98">
        <f>31524.12+S26</f>
        <v>111880.45999999999</v>
      </c>
      <c r="U26" s="99">
        <f>L26-R26</f>
        <v>316143.15999999997</v>
      </c>
      <c r="V26" s="100" t="s">
        <v>92</v>
      </c>
    </row>
    <row r="27" spans="1:23" s="72" customFormat="1" ht="51.75" hidden="1" customHeight="1" x14ac:dyDescent="0.2">
      <c r="A27" s="103" t="s">
        <v>180</v>
      </c>
      <c r="B27" s="104" t="s">
        <v>174</v>
      </c>
      <c r="C27" s="105"/>
      <c r="D27" s="106"/>
      <c r="E27" s="107"/>
      <c r="F27" s="108"/>
      <c r="G27" s="105" t="s">
        <v>175</v>
      </c>
      <c r="H27" s="109" t="s">
        <v>176</v>
      </c>
      <c r="I27" s="110" t="s">
        <v>177</v>
      </c>
      <c r="J27" s="111">
        <v>43832</v>
      </c>
      <c r="K27" s="106" t="s">
        <v>178</v>
      </c>
      <c r="L27" s="108">
        <v>28500</v>
      </c>
      <c r="M27" s="107"/>
      <c r="N27" s="105"/>
      <c r="O27" s="112"/>
      <c r="P27" s="113" t="s">
        <v>109</v>
      </c>
      <c r="Q27" s="114">
        <v>28500</v>
      </c>
      <c r="R27" s="114">
        <v>28500</v>
      </c>
      <c r="S27" s="108">
        <v>28500</v>
      </c>
      <c r="T27" s="108">
        <v>28500</v>
      </c>
      <c r="U27" s="115">
        <f t="shared" ref="U27" si="0">R27</f>
        <v>28500</v>
      </c>
      <c r="V27" s="116" t="s">
        <v>93</v>
      </c>
    </row>
    <row r="28" spans="1:23" s="72" customFormat="1" ht="51.75" hidden="1" customHeight="1" x14ac:dyDescent="0.2">
      <c r="A28" s="103" t="s">
        <v>180</v>
      </c>
      <c r="B28" s="104" t="s">
        <v>174</v>
      </c>
      <c r="C28" s="105"/>
      <c r="D28" s="106"/>
      <c r="E28" s="107"/>
      <c r="F28" s="108"/>
      <c r="G28" s="105" t="s">
        <v>175</v>
      </c>
      <c r="H28" s="109" t="s">
        <v>176</v>
      </c>
      <c r="I28" s="110" t="s">
        <v>179</v>
      </c>
      <c r="J28" s="111">
        <v>43832</v>
      </c>
      <c r="K28" s="106" t="s">
        <v>178</v>
      </c>
      <c r="L28" s="108">
        <v>3000</v>
      </c>
      <c r="M28" s="107"/>
      <c r="N28" s="105"/>
      <c r="O28" s="112"/>
      <c r="P28" s="113" t="s">
        <v>109</v>
      </c>
      <c r="Q28" s="114">
        <v>3000</v>
      </c>
      <c r="R28" s="114">
        <v>3000</v>
      </c>
      <c r="S28" s="108">
        <v>3000</v>
      </c>
      <c r="T28" s="108">
        <v>3000</v>
      </c>
      <c r="U28" s="115">
        <v>3000</v>
      </c>
      <c r="V28" s="116" t="s">
        <v>93</v>
      </c>
    </row>
    <row r="29" spans="1:23" s="72" customFormat="1" ht="51.75" hidden="1" customHeight="1" x14ac:dyDescent="0.2">
      <c r="A29" s="103" t="s">
        <v>164</v>
      </c>
      <c r="B29" s="104" t="s">
        <v>162</v>
      </c>
      <c r="C29" s="105" t="s">
        <v>94</v>
      </c>
      <c r="D29" s="106" t="s">
        <v>94</v>
      </c>
      <c r="E29" s="107" t="s">
        <v>94</v>
      </c>
      <c r="F29" s="108" t="s">
        <v>94</v>
      </c>
      <c r="G29" s="105" t="s">
        <v>165</v>
      </c>
      <c r="H29" s="109" t="s">
        <v>163</v>
      </c>
      <c r="I29" s="110" t="s">
        <v>166</v>
      </c>
      <c r="J29" s="111" t="s">
        <v>167</v>
      </c>
      <c r="K29" s="106" t="s">
        <v>139</v>
      </c>
      <c r="L29" s="108">
        <v>207102.85</v>
      </c>
      <c r="M29" s="107" t="s">
        <v>94</v>
      </c>
      <c r="N29" s="105"/>
      <c r="O29" s="112">
        <v>18915.089999999997</v>
      </c>
      <c r="P29" s="113" t="s">
        <v>109</v>
      </c>
      <c r="Q29" s="114">
        <v>226017.94</v>
      </c>
      <c r="R29" s="114">
        <v>226017.94</v>
      </c>
      <c r="S29" s="108">
        <f>60540.55+7994.91</f>
        <v>68535.460000000006</v>
      </c>
      <c r="T29" s="108">
        <f>S29</f>
        <v>68535.460000000006</v>
      </c>
      <c r="U29" s="115">
        <f t="shared" ref="U29" si="1">R29</f>
        <v>226017.94</v>
      </c>
      <c r="V29" s="116" t="s">
        <v>93</v>
      </c>
      <c r="W29" s="72" t="s">
        <v>103</v>
      </c>
    </row>
    <row r="30" spans="1:23" s="72" customFormat="1" ht="3" customHeight="1" x14ac:dyDescent="0.2">
      <c r="A30" s="35" t="s">
        <v>106</v>
      </c>
      <c r="B30" s="74" t="s">
        <v>110</v>
      </c>
      <c r="C30" s="65" t="s">
        <v>94</v>
      </c>
      <c r="D30" s="47" t="s">
        <v>94</v>
      </c>
      <c r="E30" s="66" t="s">
        <v>94</v>
      </c>
      <c r="F30" s="69" t="s">
        <v>94</v>
      </c>
      <c r="G30" s="65" t="s">
        <v>108</v>
      </c>
      <c r="H30" s="67" t="s">
        <v>111</v>
      </c>
      <c r="I30" s="50" t="s">
        <v>112</v>
      </c>
      <c r="J30" s="68">
        <v>42814</v>
      </c>
      <c r="K30" s="47" t="s">
        <v>96</v>
      </c>
      <c r="L30" s="69">
        <v>9900</v>
      </c>
      <c r="M30" s="66" t="s">
        <v>94</v>
      </c>
      <c r="N30" s="65"/>
      <c r="O30" s="70" t="s">
        <v>94</v>
      </c>
      <c r="P30" s="49" t="s">
        <v>109</v>
      </c>
      <c r="Q30" s="69">
        <v>9900</v>
      </c>
      <c r="R30" s="69">
        <v>9900</v>
      </c>
      <c r="S30" s="69">
        <v>9900</v>
      </c>
      <c r="T30" s="69">
        <f t="shared" ref="T30:U30" si="2">S30</f>
        <v>9900</v>
      </c>
      <c r="U30" s="71">
        <f t="shared" si="2"/>
        <v>9900</v>
      </c>
      <c r="V30" s="37" t="s">
        <v>93</v>
      </c>
      <c r="W30" s="72" t="s">
        <v>103</v>
      </c>
    </row>
    <row r="31" spans="1:23" ht="12" thickBot="1" x14ac:dyDescent="0.25">
      <c r="A31" s="48"/>
      <c r="B31" s="48"/>
      <c r="C31" s="38"/>
      <c r="D31" s="39"/>
      <c r="E31" s="42"/>
      <c r="F31" s="43"/>
      <c r="G31" s="38"/>
      <c r="H31" s="41"/>
      <c r="I31" s="60"/>
      <c r="J31" s="61"/>
      <c r="K31" s="39"/>
      <c r="L31" s="42"/>
      <c r="M31" s="40"/>
      <c r="N31" s="38"/>
      <c r="O31" s="43"/>
      <c r="P31" s="62"/>
      <c r="Q31" s="44"/>
      <c r="R31" s="44"/>
      <c r="S31" s="42"/>
      <c r="T31" s="45"/>
      <c r="U31" s="63"/>
      <c r="V31" s="64"/>
    </row>
    <row r="32" spans="1:23" s="76" customFormat="1" ht="13.5" customHeight="1" thickBot="1" x14ac:dyDescent="0.25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9"/>
      <c r="P32" s="77" t="s">
        <v>35</v>
      </c>
      <c r="Q32" s="78">
        <f>SUM(Q11:Q26)</f>
        <v>6553836.5725143999</v>
      </c>
      <c r="R32" s="78">
        <f>SUM(R11:R26)</f>
        <v>10901523.902000001</v>
      </c>
      <c r="S32" s="78">
        <f>SUM(S12:S31)</f>
        <v>2725980.8899999997</v>
      </c>
      <c r="T32" s="78">
        <f>SUM(T12:T31)</f>
        <v>4101575.24</v>
      </c>
      <c r="U32" s="78">
        <f>SUM(U11:U26)</f>
        <v>5193542.4805143997</v>
      </c>
      <c r="V32" s="75"/>
    </row>
    <row r="39" spans="1:24" s="1" customFormat="1" ht="14.25" x14ac:dyDescent="0.2">
      <c r="A39" s="51"/>
      <c r="B39" s="52"/>
      <c r="C39" s="58" t="s">
        <v>102</v>
      </c>
      <c r="D39" s="56"/>
      <c r="E39" s="53"/>
      <c r="F39" s="52"/>
      <c r="G39" s="52"/>
      <c r="H39" s="58"/>
      <c r="I39" s="56"/>
      <c r="J39" s="52"/>
      <c r="K39" s="52"/>
      <c r="L39" s="56"/>
      <c r="M39" s="85"/>
      <c r="N39" s="85"/>
      <c r="O39" s="85"/>
      <c r="P39" s="85"/>
      <c r="Q39" s="85"/>
      <c r="R39" s="85"/>
      <c r="S39" s="85"/>
      <c r="W39" s="2"/>
      <c r="X39" s="2"/>
    </row>
    <row r="40" spans="1:24" s="1" customFormat="1" ht="14.25" x14ac:dyDescent="0.2">
      <c r="B40" s="54"/>
      <c r="C40" s="73" t="s">
        <v>125</v>
      </c>
      <c r="D40" s="56"/>
      <c r="E40" s="53"/>
      <c r="F40" s="52"/>
      <c r="G40" s="55"/>
      <c r="H40" s="58"/>
      <c r="I40" s="57"/>
      <c r="J40" s="54"/>
      <c r="K40" s="52"/>
      <c r="L40" s="57"/>
      <c r="M40" s="85"/>
      <c r="N40" s="85"/>
      <c r="O40" s="85"/>
      <c r="P40" s="85"/>
      <c r="Q40" s="85"/>
      <c r="R40" s="85"/>
      <c r="S40" s="85"/>
      <c r="W40" s="2"/>
      <c r="X40" s="2"/>
    </row>
    <row r="41" spans="1:24" s="9" customFormat="1" ht="14.25" x14ac:dyDescent="0.2">
      <c r="B41" s="54"/>
      <c r="C41" s="58" t="s">
        <v>135</v>
      </c>
      <c r="D41" s="56"/>
      <c r="E41" s="53"/>
      <c r="F41" s="52"/>
      <c r="G41" s="54"/>
      <c r="H41" s="58"/>
      <c r="I41" s="56"/>
      <c r="J41" s="54"/>
      <c r="K41" s="52"/>
      <c r="L41" s="56"/>
      <c r="M41" s="85"/>
      <c r="N41" s="85"/>
      <c r="O41" s="85"/>
      <c r="P41" s="85"/>
      <c r="Q41" s="85"/>
      <c r="R41" s="85"/>
      <c r="S41" s="85"/>
    </row>
    <row r="42" spans="1:24" s="9" customFormat="1" ht="14.25" x14ac:dyDescent="0.2">
      <c r="B42" s="54"/>
      <c r="C42" s="73" t="s">
        <v>136</v>
      </c>
      <c r="D42" s="56"/>
      <c r="E42" s="53"/>
      <c r="F42" s="52"/>
      <c r="G42" s="54"/>
      <c r="H42" s="58"/>
      <c r="I42" s="56"/>
      <c r="J42" s="54"/>
      <c r="K42" s="52"/>
      <c r="L42" s="56"/>
      <c r="M42" s="58"/>
    </row>
    <row r="43" spans="1:24" s="10" customFormat="1" x14ac:dyDescent="0.2"/>
    <row r="44" spans="1:24" s="10" customFormat="1" x14ac:dyDescent="0.2"/>
    <row r="45" spans="1:24" s="10" customFormat="1" ht="14.25" x14ac:dyDescent="0.2">
      <c r="A45" s="59" t="s">
        <v>200</v>
      </c>
    </row>
    <row r="46" spans="1:24" s="10" customFormat="1" x14ac:dyDescent="0.2"/>
    <row r="47" spans="1:24" s="10" customFormat="1" x14ac:dyDescent="0.2"/>
    <row r="49" spans="1:24" s="1" customFormat="1" x14ac:dyDescent="0.2">
      <c r="A49" s="51" t="s">
        <v>127</v>
      </c>
      <c r="W49" s="2"/>
      <c r="X49" s="2"/>
    </row>
  </sheetData>
  <mergeCells count="33">
    <mergeCell ref="A6:M6"/>
    <mergeCell ref="P6:T6"/>
    <mergeCell ref="U6:U9"/>
    <mergeCell ref="V6:V9"/>
    <mergeCell ref="A7:A9"/>
    <mergeCell ref="T7:T9"/>
    <mergeCell ref="C8:C9"/>
    <mergeCell ref="D8:D9"/>
    <mergeCell ref="E8:E9"/>
    <mergeCell ref="F8:F9"/>
    <mergeCell ref="G8:G9"/>
    <mergeCell ref="H8:H9"/>
    <mergeCell ref="J8:J9"/>
    <mergeCell ref="C7:F7"/>
    <mergeCell ref="G7:H7"/>
    <mergeCell ref="I7:M7"/>
    <mergeCell ref="A1:V1"/>
    <mergeCell ref="I3:J3"/>
    <mergeCell ref="A4:H4"/>
    <mergeCell ref="I4:K4"/>
    <mergeCell ref="L4:N4"/>
    <mergeCell ref="A32:O32"/>
    <mergeCell ref="Q7:Q9"/>
    <mergeCell ref="R7:R9"/>
    <mergeCell ref="S7:S9"/>
    <mergeCell ref="B7:B9"/>
    <mergeCell ref="N8:N9"/>
    <mergeCell ref="N7:O7"/>
    <mergeCell ref="P7:P9"/>
    <mergeCell ref="K8:K9"/>
    <mergeCell ref="L8:L9"/>
    <mergeCell ref="M8:M9"/>
    <mergeCell ref="O8:O9"/>
  </mergeCells>
  <printOptions horizontalCentered="1"/>
  <pageMargins left="0.39370078740157483" right="0.39370078740157483" top="1.93" bottom="0.59055118110236227" header="0.39370078740157483" footer="0.39370078740157483"/>
  <pageSetup paperSize="9" scale="80" orientation="landscape" r:id="rId1"/>
  <headerFooter alignWithMargins="0">
    <oddHeader>&amp;C&amp;G</oddHeader>
    <oddFooter>&amp;RPág.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Mapa Obras - Anual</vt:lpstr>
      <vt:lpstr>LEGENDA</vt:lpstr>
      <vt:lpstr>Obras em execução</vt:lpstr>
      <vt:lpstr>'Mapa Obras - Anual'!Area_de_impressao</vt:lpstr>
      <vt:lpstr>'Obras em execução'!Area_de_impressao</vt:lpstr>
      <vt:lpstr>'Mapa Obras - Anual'!Titulos_de_impressao</vt:lpstr>
      <vt:lpstr>'Obras em execução'!Titulos_de_impressao</vt:lpstr>
    </vt:vector>
  </TitlesOfParts>
  <Company>TCE-PE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Carlos Alberto</cp:lastModifiedBy>
  <cp:lastPrinted>2020-12-29T17:23:33Z</cp:lastPrinted>
  <dcterms:created xsi:type="dcterms:W3CDTF">2007-03-13T10:46:47Z</dcterms:created>
  <dcterms:modified xsi:type="dcterms:W3CDTF">2021-03-03T14:24:09Z</dcterms:modified>
</cp:coreProperties>
</file>